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akommune-my.sharepoint.com/personal/katharina_fenna_hartemink_sola_kommune_no/Documents/Dokumenter/Produksjonstilskudd/"/>
    </mc:Choice>
  </mc:AlternateContent>
  <xr:revisionPtr revIDLastSave="0" documentId="8_{FCBE3651-4C64-4406-9945-BE201C918FEE}" xr6:coauthVersionLast="47" xr6:coauthVersionMax="47" xr10:uidLastSave="{00000000-0000-0000-0000-000000000000}"/>
  <workbookProtection workbookAlgorithmName="SHA-512" workbookHashValue="VZZ3WzsEUD1VTyLJ4gUCcDdE7ZOYhFCx84v/shK0qqD2I+oMNUgW4N8RDVrGmI9OVjy70bNJUbWpbD8LAnSE4g==" workbookSaltValue="ssZfSnuMSs19gogxy+2nHA==" workbookSpinCount="100000" lockStructure="1"/>
  <bookViews>
    <workbookView showSheetTabs="0" xWindow="-120" yWindow="-120" windowWidth="57840" windowHeight="17520" firstSheet="1" activeTab="1" xr2:uid="{436A2230-BCF0-4627-AEE7-BAE669FB156E}"/>
  </bookViews>
  <sheets>
    <sheet name="Meny" sheetId="17" r:id="rId1"/>
    <sheet name="Spredeareal" sheetId="14" r:id="rId2"/>
  </sheets>
  <externalReferences>
    <externalReference r:id="rId3"/>
    <externalReference r:id="rId4"/>
  </externalReferences>
  <definedNames>
    <definedName name="Beitevurdering">#REF!</definedName>
    <definedName name="Fylker">#REF!</definedName>
    <definedName name="Kommune">[1]Kommuner!$A$2:$C$357</definedName>
    <definedName name="Kommunenavn">#REF!</definedName>
    <definedName name="Kommunenr">#REF!</definedName>
    <definedName name="Kommuner">#REF!</definedName>
    <definedName name="Meny">#REF!</definedName>
    <definedName name="Periode">Spredeareal!$AG$27:$AI$35</definedName>
    <definedName name="Print_Area">#REF!</definedName>
    <definedName name="PT">#REF!</definedName>
    <definedName name="Spreieareal">#REF!</definedName>
    <definedName name="Søknad">#REF!</definedName>
    <definedName name="Tal">[2]Navn!$A$3</definedName>
    <definedName name="_xlnm.Print_Area" localSheetId="1">Spredeareal!$D$3:$U$42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4" l="1"/>
  <c r="U26" i="14"/>
  <c r="S28" i="14"/>
  <c r="T28" i="14"/>
  <c r="U8" i="14"/>
  <c r="U9" i="14"/>
  <c r="U10" i="14"/>
  <c r="U11" i="14"/>
  <c r="U12" i="14"/>
  <c r="U13" i="14"/>
  <c r="U14" i="14"/>
  <c r="U15" i="14"/>
  <c r="U16" i="14"/>
  <c r="U17" i="14"/>
  <c r="U18" i="14"/>
  <c r="U7" i="14"/>
  <c r="U28" i="14" l="1"/>
  <c r="S32" i="14" s="1"/>
  <c r="U20" i="14"/>
  <c r="S35" i="14" s="1"/>
  <c r="I7" i="14" l="1"/>
  <c r="L7" i="14" s="1"/>
  <c r="L8" i="14"/>
  <c r="Q8" i="14"/>
  <c r="I9" i="14"/>
  <c r="Q9" i="14" s="1"/>
  <c r="L9" i="14"/>
  <c r="L10" i="14"/>
  <c r="Q10" i="14"/>
  <c r="L11" i="14"/>
  <c r="Q11" i="14"/>
  <c r="L12" i="14"/>
  <c r="Q12" i="14"/>
  <c r="L13" i="14"/>
  <c r="Q13" i="14"/>
  <c r="L14" i="14"/>
  <c r="Q14" i="14"/>
  <c r="L15" i="14"/>
  <c r="Q15" i="14"/>
  <c r="L16" i="14"/>
  <c r="Q16" i="14"/>
  <c r="L17" i="14"/>
  <c r="L18" i="14"/>
  <c r="Q18" i="14"/>
  <c r="I19" i="14"/>
  <c r="L19" i="14" s="1"/>
  <c r="L20" i="14"/>
  <c r="L21" i="14"/>
  <c r="L22" i="14"/>
  <c r="L23" i="14"/>
  <c r="L24" i="14"/>
  <c r="L25" i="14"/>
  <c r="I26" i="14"/>
  <c r="L26" i="14" s="1"/>
  <c r="O28" i="14"/>
  <c r="P28" i="14"/>
  <c r="L27" i="14"/>
  <c r="L28" i="14"/>
  <c r="L29" i="14"/>
  <c r="L30" i="14"/>
  <c r="L31" i="14"/>
  <c r="L32" i="14"/>
  <c r="L33" i="14"/>
  <c r="I34" i="14"/>
  <c r="L34" i="14" s="1"/>
  <c r="L35" i="14"/>
  <c r="I36" i="14"/>
  <c r="L36" i="14" s="1"/>
  <c r="L37" i="14"/>
  <c r="L38" i="14"/>
  <c r="L39" i="14"/>
  <c r="Q7" i="14" l="1"/>
  <c r="Q19" i="14"/>
  <c r="Q20" i="14" l="1"/>
  <c r="T33" i="14" s="1"/>
  <c r="AH20" i="14"/>
  <c r="AI48" i="14"/>
  <c r="N3" i="14" s="1"/>
  <c r="AI19" i="14"/>
  <c r="AH19" i="14"/>
  <c r="Q26" i="14" l="1"/>
  <c r="Q27" i="14"/>
  <c r="AI22" i="14"/>
  <c r="AH22" i="14"/>
  <c r="AI21" i="14"/>
  <c r="AH21" i="14"/>
  <c r="AI20" i="14"/>
  <c r="Q28" i="14" l="1"/>
  <c r="S31" i="14" s="1"/>
  <c r="K40" i="14"/>
  <c r="S34" i="14" s="1"/>
  <c r="T31" i="14" l="1"/>
  <c r="T34" i="14"/>
  <c r="T36" i="14" l="1"/>
  <c r="N38" i="14" s="1"/>
  <c r="U36" i="14" l="1"/>
  <c r="T38" i="14"/>
  <c r="N39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<sst xmlns="http://schemas.openxmlformats.org/spreadsheetml/2006/main" count="193" uniqueCount="156">
  <si>
    <t>Om fosforkalkulatoren og instrukser for bruk</t>
  </si>
  <si>
    <t xml:space="preserve">Kalkulatoren kan benyttes til å få oversikt over status for mengde husdyrgjødsel (kg P) og disponibelt P-holdig mineralgjødsel på et foretak basert på forskrift om lagring og bruk av gjødsel. </t>
  </si>
  <si>
    <t xml:space="preserve">-Mengde fosfor beregnes ut fra normtall for ulike dyreslag som en finner i vedlegg 1 til forskriften.
-Ved registrering av antall dyr av ulike slag kan det tas utgangspunkt i antallet på søknad om produksjonstilskudd.
-Avviker faktisk dyretall på foretaket fra registreringer i søknaden om produksjonstilskudd, bør faktiske tall brukes. </t>
  </si>
  <si>
    <r>
      <rPr>
        <b/>
        <sz val="11"/>
        <color theme="1"/>
        <rFont val="Calibri"/>
        <family val="2"/>
        <scheme val="minor"/>
      </rPr>
      <t xml:space="preserve">Kalkulatoren er ment å gi veiledende informasjon. Det tas forbehold om at det er dyrehold og driftsmåter som ikke blir riktig fanget opp. 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</si>
  <si>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>VIKTIG!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Start med å velge "</t>
    </r>
    <r>
      <rPr>
        <b/>
        <sz val="14"/>
        <color rgb="FFFF0000"/>
        <rFont val="Calibri"/>
        <family val="2"/>
        <scheme val="minor"/>
      </rPr>
      <t>Region</t>
    </r>
    <r>
      <rPr>
        <sz val="11"/>
        <color theme="1"/>
        <rFont val="Calibri"/>
        <family val="2"/>
        <scheme val="minor"/>
      </rPr>
      <t>" og "</t>
    </r>
    <r>
      <rPr>
        <b/>
        <sz val="14"/>
        <color rgb="FFFF0000"/>
        <rFont val="Calibri"/>
        <family val="2"/>
        <scheme val="minor"/>
      </rPr>
      <t>Periode</t>
    </r>
    <r>
      <rPr>
        <sz val="11"/>
        <color theme="1"/>
        <rFont val="Calibri"/>
        <family val="2"/>
        <scheme val="minor"/>
      </rPr>
      <t>" i skjemaet. Da blir rett faktor for P/daa hentet frem.</t>
    </r>
  </si>
  <si>
    <t>Lenke til kalkulatoren</t>
  </si>
  <si>
    <t>Alle hvite felt i kalkulatoren er åpne for å legge inn informasjon. Farga felt er låst.</t>
  </si>
  <si>
    <r>
      <t xml:space="preserve">Arealopplysninger: </t>
    </r>
    <r>
      <rPr>
        <sz val="11"/>
        <color theme="1"/>
        <rFont val="Calibri"/>
        <family val="2"/>
        <scheme val="minor"/>
      </rPr>
      <t>Alt disponibelt innmarksareal (i søknad om produksjonstilskudd) legges inn, også innmarksbeite i AR5</t>
    </r>
  </si>
  <si>
    <t>-Egen jord</t>
  </si>
  <si>
    <t>hentes fra søknad om produksjonstilskudd</t>
  </si>
  <si>
    <t>Godkjent innmarksbeite for gjødselvarer er  effektivt/netto innmarksbeite (fratrukket stein mv…)</t>
  </si>
  <si>
    <t>-Leid jord</t>
  </si>
  <si>
    <r>
      <rPr>
        <b/>
        <sz val="11"/>
        <color theme="1"/>
        <rFont val="Calibri"/>
        <family val="2"/>
        <scheme val="minor"/>
      </rPr>
      <t xml:space="preserve">Merk: </t>
    </r>
    <r>
      <rPr>
        <sz val="11"/>
        <color theme="1"/>
        <rFont val="Calibri"/>
        <family val="2"/>
        <scheme val="minor"/>
      </rPr>
      <t>Godkjent spredeareal på innmarksbeite er fratrukket for evt. stein og berg i dagen (effektivt/netto innmarksbeite).</t>
    </r>
  </si>
  <si>
    <t xml:space="preserve">Dyretall fra </t>
  </si>
  <si>
    <t>- Søknad om produksjonstilskudd (for enkeltbønder)</t>
  </si>
  <si>
    <t>- For dyr som ikke er registrert i søknad om produksjonstilskudd brukes leveransetall (eks. for slaktegris)</t>
  </si>
  <si>
    <t>- Statistikk for dyretall i kommune eller region</t>
  </si>
  <si>
    <t>Noen av faktorene for P er avhengig av avdrått, uker og vekt på dyrene. Her må tall legges inn før faktoren kommer frem</t>
  </si>
  <si>
    <t>Griser</t>
  </si>
  <si>
    <t>- Avlspurker (kode 155) kan være avlspurker i ordinær besetning eller avlspurker i purkering (nav/satelitt)</t>
  </si>
  <si>
    <t>- Purkering: Oppgi antall avlspurker i hhv. nav eller antall avlspurker i satellitt</t>
  </si>
  <si>
    <t>- For opplysninger om solgte ungpurker brukes leveransetall for året</t>
  </si>
  <si>
    <t>- Påse at slakta utrangerte purker ikke blir tatt med på slakta gris</t>
  </si>
  <si>
    <t>Beiting utenom godkjent spredeareal</t>
  </si>
  <si>
    <t>Beitelogg kan være bra dokumentasjon for å få dette fratrekket.</t>
  </si>
  <si>
    <r>
      <t>Merk: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mottak/utlevering av fjørfegjødsel er foreløpig ikke tatt med i kalkulatoren</t>
    </r>
  </si>
  <si>
    <t xml:space="preserve">Kalkulatoren er utviklet av Landbruksdirektoratet i samarbeid med Statsforvalteren i Rogaland. </t>
  </si>
  <si>
    <t>©
Ver 4.</t>
  </si>
  <si>
    <r>
      <t xml:space="preserve">Hvis region og periode </t>
    </r>
    <r>
      <rPr>
        <b/>
        <sz val="11"/>
        <color rgb="FFFF0000"/>
        <rFont val="Calibri"/>
        <family val="2"/>
        <scheme val="minor"/>
      </rPr>
      <t xml:space="preserve">ikke </t>
    </r>
    <r>
      <rPr>
        <sz val="11"/>
        <color theme="1"/>
        <rFont val="Calibri"/>
        <family val="2"/>
        <scheme val="minor"/>
      </rPr>
      <t xml:space="preserve">velges ligger dagens krav på 3,5 kg P pr daa til grunn (men med nye faktorer for husdyrhold).
Har du lagt inn tall og endrer på Region MÅ du også foreta et nytt valg av periode. </t>
    </r>
  </si>
  <si>
    <t>Region :</t>
  </si>
  <si>
    <t>Rogaland</t>
  </si>
  <si>
    <t>Periode :</t>
  </si>
  <si>
    <t>01.01.2025 – 31.12.2026</t>
  </si>
  <si>
    <t>Husdyr fra søknad om produksjonstilskudd</t>
  </si>
  <si>
    <t>Beite utenom godkjent spredeareal</t>
  </si>
  <si>
    <t>Mineralgjødsel</t>
  </si>
  <si>
    <t>Fullgjødsel</t>
  </si>
  <si>
    <t>P-innhold</t>
  </si>
  <si>
    <t>Dyr</t>
  </si>
  <si>
    <t>Kode</t>
  </si>
  <si>
    <t>Dyreslag</t>
  </si>
  <si>
    <t>Faktor</t>
  </si>
  <si>
    <t>1. okt</t>
  </si>
  <si>
    <t>1. mars</t>
  </si>
  <si>
    <t>Sum P</t>
  </si>
  <si>
    <t>Ant. dyr</t>
  </si>
  <si>
    <t>Uker</t>
  </si>
  <si>
    <t>Timer</t>
  </si>
  <si>
    <t>Type</t>
  </si>
  <si>
    <t>Mengde (kg)</t>
  </si>
  <si>
    <t>Biorest</t>
  </si>
  <si>
    <t>Storfe</t>
  </si>
  <si>
    <r>
      <t>Melkekyr: avdrått under 7 tonn</t>
    </r>
    <r>
      <rPr>
        <b/>
        <sz val="10"/>
        <color theme="1"/>
        <rFont val="Calibri"/>
        <family val="2"/>
        <scheme val="minor"/>
      </rPr>
      <t>=&gt;</t>
    </r>
  </si>
  <si>
    <t>NPK 12-4-18</t>
  </si>
  <si>
    <t>Melkekyr: avdrått  7 –  9,5 tonn</t>
  </si>
  <si>
    <t>NPK 17-5-13</t>
  </si>
  <si>
    <r>
      <t>Melkekyr: avdrått over 9,5 tonn</t>
    </r>
    <r>
      <rPr>
        <b/>
        <sz val="10"/>
        <color theme="1"/>
        <rFont val="Calibri"/>
        <family val="2"/>
        <scheme val="minor"/>
      </rPr>
      <t>=&gt;</t>
    </r>
  </si>
  <si>
    <t>NPK 18-3-15</t>
  </si>
  <si>
    <t>Ammekyr, kalvet de siste 15 måneder</t>
  </si>
  <si>
    <t>NPK 20-4-11</t>
  </si>
  <si>
    <t>Ungdyr, slaktevekt 320 kg v/ 18 mnd</t>
  </si>
  <si>
    <t>NPK 22-2-12</t>
  </si>
  <si>
    <t>Sauer</t>
  </si>
  <si>
    <t>Søyer, født i fjor eller tidligere</t>
  </si>
  <si>
    <t>NPK 22-3-10</t>
  </si>
  <si>
    <t xml:space="preserve">Værer, født i fjor eller tidligere </t>
  </si>
  <si>
    <t>NPK 25-2-6</t>
  </si>
  <si>
    <t xml:space="preserve">Melkesau, født i fjor eller tidligere </t>
  </si>
  <si>
    <t>NPK 27-2-4</t>
  </si>
  <si>
    <t>Geit</t>
  </si>
  <si>
    <t xml:space="preserve">Melkegeiter </t>
  </si>
  <si>
    <t>NPK 27-3-5</t>
  </si>
  <si>
    <t xml:space="preserve">Ammegeiter </t>
  </si>
  <si>
    <t>NPK 8-5-19</t>
  </si>
  <si>
    <t>MÅ ikke endres!</t>
  </si>
  <si>
    <t>Hester</t>
  </si>
  <si>
    <t>Hester, under 3 år (i avl eller ikke)</t>
  </si>
  <si>
    <t>P-20</t>
  </si>
  <si>
    <t>Utvelgelse av periode</t>
  </si>
  <si>
    <t>Hester, 3 år og eldre  (i avl eller ikke)</t>
  </si>
  <si>
    <t>PK 11-21</t>
  </si>
  <si>
    <t>Test region</t>
  </si>
  <si>
    <t>kg P</t>
  </si>
  <si>
    <t>Hester i pensjon. Ant. beiteuker :</t>
  </si>
  <si>
    <t>Biorest. % P</t>
  </si>
  <si>
    <t xml:space="preserve">Avlspurker, minst ett kull </t>
  </si>
  <si>
    <t>Sum P ved beite utenom spr.areal</t>
  </si>
  <si>
    <t>Sum P fra mineralgjødsel</t>
  </si>
  <si>
    <t>Purkering*: avlspurker i nav</t>
  </si>
  <si>
    <t>Purkering*: avlspurker i satellitt</t>
  </si>
  <si>
    <t>Godkjent spredeareal</t>
  </si>
  <si>
    <t>158, 159  Unggris til avl</t>
  </si>
  <si>
    <t>Eierskap (PT)</t>
  </si>
  <si>
    <t>Automatisk godkjent</t>
  </si>
  <si>
    <t>Godkjent netto innmarksbeite</t>
  </si>
  <si>
    <t>Lev.data Solgte ungpurker/råner &gt;50 kg/&gt;15 uker</t>
  </si>
  <si>
    <t>Fulldyrka jord (daa)</t>
  </si>
  <si>
    <t>Overfl.dyrka jord (daa)</t>
  </si>
  <si>
    <t>Husdyr- og mineralgj. (daa)</t>
  </si>
  <si>
    <t>Mineralgjødsel (daa)</t>
  </si>
  <si>
    <t>Tabell: endring i arealkrav kg P/daa i perioder</t>
  </si>
  <si>
    <t>184 el. Lev.data</t>
  </si>
  <si>
    <t>Slaktegris: vekt &lt; 130 kg</t>
  </si>
  <si>
    <t>Region</t>
  </si>
  <si>
    <t>Periode</t>
  </si>
  <si>
    <t>Slaktegris: vekt &gt; 130 kg</t>
  </si>
  <si>
    <t>Egen jord</t>
  </si>
  <si>
    <t>Alle fylker utenom Rogaland, Troms og Finnmark</t>
  </si>
  <si>
    <t>Fjørfe</t>
  </si>
  <si>
    <t>Verpe- og rugehøner, &gt; 20 uker</t>
  </si>
  <si>
    <t>Leid jord</t>
  </si>
  <si>
    <t>01.01.2027 – 31.12.2029</t>
  </si>
  <si>
    <t>Avlsdyr høner (slaktekyllingmødre)</t>
  </si>
  <si>
    <t>Sum</t>
  </si>
  <si>
    <t>01.01.2030 – 31.12.2032</t>
  </si>
  <si>
    <t xml:space="preserve">Avlsdyr gjess </t>
  </si>
  <si>
    <t>01.01.2033</t>
  </si>
  <si>
    <t>Avlsdyr ender</t>
  </si>
  <si>
    <t>Oppsummering</t>
  </si>
  <si>
    <t>Avlsdyr kalkun</t>
  </si>
  <si>
    <r>
      <rPr>
        <b/>
        <sz val="13"/>
        <color theme="1"/>
        <rFont val="Calibri"/>
        <family val="2"/>
        <scheme val="minor"/>
      </rPr>
      <t xml:space="preserve">P på godkjent spredeareal </t>
    </r>
    <r>
      <rPr>
        <sz val="13"/>
        <color theme="1"/>
        <rFont val="Calibri"/>
        <family val="2"/>
        <scheme val="minor"/>
      </rPr>
      <t xml:space="preserve">  </t>
    </r>
  </si>
  <si>
    <t>fulldyrka og overfl.dyrka</t>
  </si>
  <si>
    <t xml:space="preserve">Livkylling, påsatt til verpehøns </t>
  </si>
  <si>
    <t xml:space="preserve">godkj. netto innmarksbeite </t>
  </si>
  <si>
    <r>
      <t>Sl.kylling vokser raskt</t>
    </r>
    <r>
      <rPr>
        <sz val="8"/>
        <color theme="1"/>
        <rFont val="Calibri"/>
        <family val="2"/>
        <scheme val="minor"/>
      </rPr>
      <t xml:space="preserve"> (levendevekt)</t>
    </r>
  </si>
  <si>
    <t>&lt;2,3 kg</t>
  </si>
  <si>
    <t>+ Reduksjon beite utenom godkjent spredeareal</t>
  </si>
  <si>
    <t>Sl.kylling vokser raskt: &gt; 2,3 kg</t>
  </si>
  <si>
    <t>- Disponibelt P</t>
  </si>
  <si>
    <t>fra husdyr</t>
  </si>
  <si>
    <t>Troms og Finnmark</t>
  </si>
  <si>
    <t>Sl.kylling vokser sakte</t>
  </si>
  <si>
    <t>&lt;2,5 kg</t>
  </si>
  <si>
    <t>disponibel mineralgjødsel</t>
  </si>
  <si>
    <t>01.01.2027</t>
  </si>
  <si>
    <t>Sl.kylling vokser sakte &gt; 2,5 kg</t>
  </si>
  <si>
    <t xml:space="preserve"> = Netto fosfor</t>
  </si>
  <si>
    <t>Slaktekalkuner: slaktevekt inntil 9 kg</t>
  </si>
  <si>
    <t>Tabell: uthenting av fosfor for å beregne arealbehov</t>
  </si>
  <si>
    <t>Slakteender</t>
  </si>
  <si>
    <t>Alle fylker utenom Rogaland, Troms og Finnmark 01.01.2025 – 31.12.2026</t>
  </si>
  <si>
    <t>Slaktegjess</t>
  </si>
  <si>
    <t>Alle fylker utenom Rogaland, Troms og Finnmark 01.01.2027 – 31.12.2029</t>
  </si>
  <si>
    <t xml:space="preserve">Sum fosfor på gården pr. år fra husdyr: </t>
  </si>
  <si>
    <t>Egne kommentarer</t>
  </si>
  <si>
    <t>Alle fylker utenom Rogaland, Troms og Finnmark 01.01.2030 – 31.12.2032</t>
  </si>
  <si>
    <t xml:space="preserve">* For avlspurker, satellitt i purkering: beregnet 1,22 årspurker per avlsdyr, 2,2 kull per purke og </t>
  </si>
  <si>
    <t>Alle fylker utenom Rogaland, Troms og Finnmark 01.01.2033</t>
  </si>
  <si>
    <t>6,5 innsett per dyreplass per år. 2/3 av totalt fôropptak (gjødsla) er i satellitt og 1/3 i nav.</t>
  </si>
  <si>
    <t>Rogaland 01.01.2025 – 31.12.2026</t>
  </si>
  <si>
    <t>Rogaland 01.01.2027 – 31.12.2029</t>
  </si>
  <si>
    <t>Rogaland 01.01.2030 – 31.12.2032</t>
  </si>
  <si>
    <t>Rogaland 01.01.2033</t>
  </si>
  <si>
    <t>Troms og Finnmark 01.01.2025 – 31.12.2026</t>
  </si>
  <si>
    <t>Troms og Finnmark 01.01.2027</t>
  </si>
  <si>
    <t>Arealbehov ut fra utvelgelse av region og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</si>
</sst>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??_);_(@_)"/>
    <numFmt numFmtId="165" formatCode="0.0"/>
    <numFmt numFmtId="166" formatCode="0.0&quot; T&quot;"/>
    <numFmt numFmtId="167" formatCode="0.0_ ;\-0.0\ "/>
    <numFmt numFmtId="168" formatCode="0&quot; kg&quot;"/>
    <numFmt numFmtId="169" formatCode="0.000"/>
    <numFmt numFmtId="170" formatCode="0.0&quot; kg&quot;"/>
    <numFmt numFmtId="171" formatCode="#,##0_ ;\-#,##0\ "/>
    <numFmt numFmtId="172" formatCode="#,##0_ ;[Red]\-#,##0\ "/>
    <numFmt numFmtId="173" formatCode="#,##0[$ kg P]\ "/>
    <numFmt numFmtId="174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4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rgb="FFFBFBFB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2" tint="-0.749992370372631"/>
      <name val="Aptos"/>
      <family val="2"/>
    </font>
    <font>
      <sz val="11"/>
      <color theme="0" tint="-0.34998626667073579"/>
      <name val="Calibri"/>
      <family val="2"/>
      <scheme val="minor"/>
    </font>
    <font>
      <sz val="4"/>
      <color theme="0" tint="-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0"/>
      <color theme="1"/>
      <name val="Aptos Narrow"/>
      <family val="2"/>
    </font>
    <font>
      <u/>
      <sz val="11"/>
      <color theme="10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DCF0C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8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9F5DB"/>
        <bgColor indexed="64"/>
      </patternFill>
    </fill>
    <fill>
      <patternFill patternType="solid">
        <fgColor rgb="FFECF5E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3D1"/>
        <bgColor indexed="64"/>
      </patternFill>
    </fill>
    <fill>
      <patternFill patternType="solid">
        <fgColor rgb="FFFFFFB7"/>
        <bgColor indexed="64"/>
      </patternFill>
    </fill>
  </fills>
  <borders count="7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42" fillId="0" borderId="0" applyNumberFormat="0" applyFill="0" applyBorder="0" applyAlignment="0" applyProtection="0"/>
  </cellStyleXfs>
  <cellXfs count="340">
    <xf numFmtId="0" fontId="0" fillId="0" borderId="0" xfId="0"/>
    <xf numFmtId="0" fontId="10" fillId="10" borderId="0" xfId="0" applyFont="1" applyFill="1" applyProtection="1">
      <protection hidden="1"/>
    </xf>
    <xf numFmtId="0" fontId="13" fillId="10" borderId="0" xfId="0" applyFont="1" applyFill="1" applyProtection="1">
      <protection hidden="1"/>
    </xf>
    <xf numFmtId="0" fontId="0" fillId="14" borderId="0" xfId="0" applyFill="1" applyProtection="1">
      <protection hidden="1"/>
    </xf>
    <xf numFmtId="2" fontId="16" fillId="15" borderId="1" xfId="2" applyNumberFormat="1" applyFont="1" applyFill="1" applyBorder="1" applyAlignment="1" applyProtection="1">
      <alignment horizontal="center" vertical="center"/>
      <protection hidden="1"/>
    </xf>
    <xf numFmtId="0" fontId="15" fillId="7" borderId="1" xfId="2" applyFont="1" applyFill="1" applyBorder="1" applyAlignment="1" applyProtection="1">
      <alignment horizontal="center" vertical="center"/>
      <protection hidden="1"/>
    </xf>
    <xf numFmtId="2" fontId="16" fillId="15" borderId="33" xfId="2" applyNumberFormat="1" applyFont="1" applyFill="1" applyBorder="1" applyAlignment="1" applyProtection="1">
      <alignment horizontal="center" vertical="center"/>
      <protection hidden="1"/>
    </xf>
    <xf numFmtId="0" fontId="15" fillId="16" borderId="36" xfId="2" applyFont="1" applyFill="1" applyBorder="1" applyAlignment="1" applyProtection="1">
      <alignment horizontal="center" vertical="center"/>
      <protection hidden="1"/>
    </xf>
    <xf numFmtId="0" fontId="15" fillId="16" borderId="1" xfId="2" applyFont="1" applyFill="1" applyBorder="1" applyAlignment="1" applyProtection="1">
      <alignment horizontal="center" vertical="center"/>
      <protection hidden="1"/>
    </xf>
    <xf numFmtId="0" fontId="15" fillId="16" borderId="1" xfId="2" applyFont="1" applyFill="1" applyBorder="1" applyAlignment="1" applyProtection="1">
      <alignment vertical="center"/>
      <protection hidden="1"/>
    </xf>
    <xf numFmtId="0" fontId="15" fillId="16" borderId="1" xfId="2" applyFont="1" applyFill="1" applyBorder="1" applyAlignment="1" applyProtection="1">
      <alignment horizontal="left" vertical="center"/>
      <protection hidden="1"/>
    </xf>
    <xf numFmtId="0" fontId="15" fillId="5" borderId="36" xfId="2" quotePrefix="1" applyFont="1" applyFill="1" applyBorder="1" applyAlignment="1" applyProtection="1">
      <alignment horizontal="center" vertical="center"/>
      <protection hidden="1"/>
    </xf>
    <xf numFmtId="169" fontId="16" fillId="17" borderId="36" xfId="2" applyNumberFormat="1" applyFont="1" applyFill="1" applyBorder="1" applyAlignment="1" applyProtection="1">
      <alignment horizontal="center" vertical="center"/>
      <protection hidden="1"/>
    </xf>
    <xf numFmtId="0" fontId="15" fillId="5" borderId="1" xfId="2" quotePrefix="1" applyFont="1" applyFill="1" applyBorder="1" applyAlignment="1" applyProtection="1">
      <alignment horizontal="center" vertical="center"/>
      <protection hidden="1"/>
    </xf>
    <xf numFmtId="169" fontId="16" fillId="17" borderId="1" xfId="2" applyNumberFormat="1" applyFont="1" applyFill="1" applyBorder="1" applyAlignment="1" applyProtection="1">
      <alignment horizontal="center" vertical="center"/>
      <protection hidden="1"/>
    </xf>
    <xf numFmtId="0" fontId="15" fillId="5" borderId="1" xfId="2" applyFont="1" applyFill="1" applyBorder="1" applyAlignment="1" applyProtection="1">
      <alignment horizontal="center" vertical="center"/>
      <protection hidden="1"/>
    </xf>
    <xf numFmtId="0" fontId="3" fillId="5" borderId="9" xfId="2" applyFont="1" applyFill="1" applyBorder="1" applyAlignment="1" applyProtection="1">
      <alignment vertical="center"/>
      <protection hidden="1"/>
    </xf>
    <xf numFmtId="0" fontId="3" fillId="5" borderId="11" xfId="2" applyFont="1" applyFill="1" applyBorder="1" applyAlignment="1" applyProtection="1">
      <alignment vertical="center"/>
      <protection hidden="1"/>
    </xf>
    <xf numFmtId="0" fontId="3" fillId="5" borderId="24" xfId="2" applyFont="1" applyFill="1" applyBorder="1" applyAlignment="1" applyProtection="1">
      <alignment vertical="center"/>
      <protection hidden="1"/>
    </xf>
    <xf numFmtId="0" fontId="3" fillId="5" borderId="1" xfId="2" applyFont="1" applyFill="1" applyBorder="1" applyAlignment="1" applyProtection="1">
      <alignment horizontal="left" vertical="center"/>
      <protection hidden="1"/>
    </xf>
    <xf numFmtId="0" fontId="15" fillId="5" borderId="33" xfId="2" applyFont="1" applyFill="1" applyBorder="1" applyAlignment="1" applyProtection="1">
      <alignment horizontal="center" vertical="center"/>
      <protection hidden="1"/>
    </xf>
    <xf numFmtId="169" fontId="16" fillId="17" borderId="33" xfId="2" applyNumberFormat="1" applyFont="1" applyFill="1" applyBorder="1" applyAlignment="1" applyProtection="1">
      <alignment horizontal="center" vertical="center"/>
      <protection hidden="1"/>
    </xf>
    <xf numFmtId="0" fontId="17" fillId="4" borderId="15" xfId="0" quotePrefix="1" applyFont="1" applyFill="1" applyBorder="1" applyProtection="1">
      <protection hidden="1"/>
    </xf>
    <xf numFmtId="0" fontId="0" fillId="10" borderId="0" xfId="0" applyFill="1"/>
    <xf numFmtId="0" fontId="21" fillId="14" borderId="48" xfId="0" applyFont="1" applyFill="1" applyBorder="1" applyProtection="1">
      <protection hidden="1"/>
    </xf>
    <xf numFmtId="0" fontId="0" fillId="3" borderId="50" xfId="0" applyFill="1" applyBorder="1"/>
    <xf numFmtId="0" fontId="9" fillId="3" borderId="0" xfId="0" applyFont="1" applyFill="1"/>
    <xf numFmtId="0" fontId="0" fillId="3" borderId="0" xfId="0" applyFill="1"/>
    <xf numFmtId="0" fontId="0" fillId="3" borderId="15" xfId="0" applyFill="1" applyBorder="1"/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3" fillId="5" borderId="10" xfId="2" applyFont="1" applyFill="1" applyBorder="1" applyAlignment="1" applyProtection="1">
      <alignment vertical="center"/>
      <protection hidden="1"/>
    </xf>
    <xf numFmtId="0" fontId="25" fillId="14" borderId="0" xfId="0" applyFont="1" applyFill="1" applyProtection="1">
      <protection hidden="1"/>
    </xf>
    <xf numFmtId="0" fontId="18" fillId="14" borderId="0" xfId="0" applyFont="1" applyFill="1" applyProtection="1">
      <protection hidden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top"/>
    </xf>
    <xf numFmtId="0" fontId="0" fillId="10" borderId="0" xfId="0" applyFill="1" applyAlignment="1">
      <alignment vertical="center"/>
    </xf>
    <xf numFmtId="0" fontId="0" fillId="12" borderId="0" xfId="0" applyFill="1"/>
    <xf numFmtId="0" fontId="0" fillId="12" borderId="0" xfId="0" applyFill="1" applyAlignment="1">
      <alignment horizontal="left" indent="5"/>
    </xf>
    <xf numFmtId="0" fontId="3" fillId="20" borderId="18" xfId="2" applyFont="1" applyFill="1" applyBorder="1" applyAlignment="1" applyProtection="1">
      <alignment vertical="center"/>
      <protection hidden="1"/>
    </xf>
    <xf numFmtId="0" fontId="3" fillId="20" borderId="19" xfId="2" applyFont="1" applyFill="1" applyBorder="1" applyAlignment="1" applyProtection="1">
      <alignment vertical="center"/>
      <protection hidden="1"/>
    </xf>
    <xf numFmtId="0" fontId="3" fillId="20" borderId="20" xfId="2" applyFont="1" applyFill="1" applyBorder="1" applyAlignment="1" applyProtection="1">
      <alignment vertical="center"/>
      <protection hidden="1"/>
    </xf>
    <xf numFmtId="164" fontId="5" fillId="20" borderId="1" xfId="1" applyNumberFormat="1" applyFont="1" applyFill="1" applyBorder="1" applyAlignment="1" applyProtection="1">
      <alignment vertical="center" wrapText="1"/>
      <protection hidden="1"/>
    </xf>
    <xf numFmtId="164" fontId="5" fillId="20" borderId="33" xfId="1" applyNumberFormat="1" applyFont="1" applyFill="1" applyBorder="1" applyAlignment="1" applyProtection="1">
      <alignment vertical="center" wrapText="1"/>
      <protection hidden="1"/>
    </xf>
    <xf numFmtId="171" fontId="3" fillId="6" borderId="1" xfId="1" applyNumberFormat="1" applyFont="1" applyFill="1" applyBorder="1" applyAlignment="1" applyProtection="1">
      <alignment horizontal="center" vertical="center"/>
      <protection hidden="1"/>
    </xf>
    <xf numFmtId="171" fontId="3" fillId="6" borderId="33" xfId="1" applyNumberFormat="1" applyFont="1" applyFill="1" applyBorder="1" applyAlignment="1" applyProtection="1">
      <alignment horizontal="center" vertical="center"/>
      <protection hidden="1"/>
    </xf>
    <xf numFmtId="171" fontId="3" fillId="18" borderId="36" xfId="1" applyNumberFormat="1" applyFont="1" applyFill="1" applyBorder="1" applyAlignment="1" applyProtection="1">
      <alignment horizontal="center" vertical="center"/>
      <protection hidden="1"/>
    </xf>
    <xf numFmtId="171" fontId="3" fillId="18" borderId="1" xfId="1" applyNumberFormat="1" applyFont="1" applyFill="1" applyBorder="1" applyAlignment="1" applyProtection="1">
      <alignment horizontal="center" vertical="center"/>
      <protection hidden="1"/>
    </xf>
    <xf numFmtId="171" fontId="3" fillId="18" borderId="33" xfId="1" applyNumberFormat="1" applyFont="1" applyFill="1" applyBorder="1" applyAlignment="1" applyProtection="1">
      <alignment horizontal="center" vertical="center"/>
      <protection hidden="1"/>
    </xf>
    <xf numFmtId="171" fontId="3" fillId="11" borderId="36" xfId="1" applyNumberFormat="1" applyFont="1" applyFill="1" applyBorder="1" applyAlignment="1" applyProtection="1">
      <alignment horizontal="center" vertical="center"/>
      <protection hidden="1"/>
    </xf>
    <xf numFmtId="171" fontId="3" fillId="11" borderId="1" xfId="1" applyNumberFormat="1" applyFont="1" applyFill="1" applyBorder="1" applyAlignment="1" applyProtection="1">
      <alignment horizontal="center" vertical="center"/>
      <protection hidden="1"/>
    </xf>
    <xf numFmtId="171" fontId="3" fillId="11" borderId="33" xfId="1" applyNumberFormat="1" applyFont="1" applyFill="1" applyBorder="1" applyAlignment="1" applyProtection="1">
      <alignment horizontal="center" vertical="center"/>
      <protection hidden="1"/>
    </xf>
    <xf numFmtId="2" fontId="16" fillId="16" borderId="36" xfId="2" applyNumberFormat="1" applyFont="1" applyFill="1" applyBorder="1" applyAlignment="1" applyProtection="1">
      <alignment horizontal="center" vertical="center"/>
      <protection hidden="1"/>
    </xf>
    <xf numFmtId="2" fontId="16" fillId="16" borderId="1" xfId="2" applyNumberFormat="1" applyFont="1" applyFill="1" applyBorder="1" applyAlignment="1" applyProtection="1">
      <alignment horizontal="center" vertical="center"/>
      <protection hidden="1"/>
    </xf>
    <xf numFmtId="2" fontId="16" fillId="16" borderId="33" xfId="2" applyNumberFormat="1" applyFont="1" applyFill="1" applyBorder="1" applyAlignment="1" applyProtection="1">
      <alignment horizontal="center" vertical="center"/>
      <protection hidden="1"/>
    </xf>
    <xf numFmtId="0" fontId="6" fillId="2" borderId="9" xfId="2" applyFont="1" applyFill="1" applyBorder="1" applyAlignment="1" applyProtection="1">
      <alignment vertical="center"/>
      <protection hidden="1"/>
    </xf>
    <xf numFmtId="0" fontId="6" fillId="2" borderId="10" xfId="2" applyFont="1" applyFill="1" applyBorder="1" applyAlignment="1" applyProtection="1">
      <alignment vertical="center"/>
      <protection hidden="1"/>
    </xf>
    <xf numFmtId="0" fontId="6" fillId="2" borderId="11" xfId="2" applyFont="1" applyFill="1" applyBorder="1" applyAlignment="1" applyProtection="1">
      <alignment vertical="center"/>
      <protection hidden="1"/>
    </xf>
    <xf numFmtId="0" fontId="3" fillId="2" borderId="9" xfId="2" applyFont="1" applyFill="1" applyBorder="1" applyAlignment="1" applyProtection="1">
      <alignment vertical="center"/>
      <protection hidden="1"/>
    </xf>
    <xf numFmtId="0" fontId="3" fillId="2" borderId="10" xfId="2" applyFont="1" applyFill="1" applyBorder="1" applyAlignment="1" applyProtection="1">
      <alignment vertical="center"/>
      <protection hidden="1"/>
    </xf>
    <xf numFmtId="0" fontId="3" fillId="2" borderId="11" xfId="2" applyFont="1" applyFill="1" applyBorder="1" applyAlignment="1" applyProtection="1">
      <alignment vertical="center"/>
      <protection hidden="1"/>
    </xf>
    <xf numFmtId="0" fontId="3" fillId="2" borderId="33" xfId="2" applyFont="1" applyFill="1" applyBorder="1" applyAlignment="1" applyProtection="1">
      <alignment horizontal="left" vertical="center" indent="1"/>
      <protection hidden="1"/>
    </xf>
    <xf numFmtId="0" fontId="15" fillId="13" borderId="1" xfId="2" applyFont="1" applyFill="1" applyBorder="1" applyAlignment="1" applyProtection="1">
      <alignment horizontal="center" vertical="center"/>
      <protection hidden="1"/>
    </xf>
    <xf numFmtId="0" fontId="15" fillId="13" borderId="33" xfId="2" applyFont="1" applyFill="1" applyBorder="1" applyAlignment="1" applyProtection="1">
      <alignment horizontal="center" vertical="center"/>
      <protection hidden="1"/>
    </xf>
    <xf numFmtId="0" fontId="3" fillId="22" borderId="1" xfId="2" applyFont="1" applyFill="1" applyBorder="1" applyAlignment="1" applyProtection="1">
      <alignment horizontal="left" vertical="center"/>
      <protection hidden="1"/>
    </xf>
    <xf numFmtId="0" fontId="3" fillId="6" borderId="34" xfId="2" applyFont="1" applyFill="1" applyBorder="1" applyAlignment="1" applyProtection="1">
      <alignment vertical="center"/>
      <protection hidden="1"/>
    </xf>
    <xf numFmtId="0" fontId="0" fillId="3" borderId="50" xfId="0" applyFill="1" applyBorder="1" applyAlignment="1">
      <alignment vertical="center"/>
    </xf>
    <xf numFmtId="0" fontId="0" fillId="12" borderId="0" xfId="0" applyFill="1" applyAlignment="1">
      <alignment vertical="center"/>
    </xf>
    <xf numFmtId="0" fontId="0" fillId="3" borderId="15" xfId="0" applyFill="1" applyBorder="1" applyAlignment="1">
      <alignment vertical="center"/>
    </xf>
    <xf numFmtId="0" fontId="0" fillId="12" borderId="0" xfId="0" quotePrefix="1" applyFill="1" applyAlignment="1">
      <alignment horizontal="left" vertical="center"/>
    </xf>
    <xf numFmtId="0" fontId="0" fillId="12" borderId="0" xfId="0" quotePrefix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24" fillId="3" borderId="46" xfId="0" applyFont="1" applyFill="1" applyBorder="1" applyProtection="1">
      <protection hidden="1"/>
    </xf>
    <xf numFmtId="0" fontId="14" fillId="3" borderId="15" xfId="0" applyFont="1" applyFill="1" applyBorder="1" applyProtection="1">
      <protection hidden="1"/>
    </xf>
    <xf numFmtId="0" fontId="26" fillId="3" borderId="15" xfId="0" applyFont="1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0" fillId="3" borderId="15" xfId="0" applyFill="1" applyBorder="1" applyAlignment="1" applyProtection="1">
      <alignment vertical="center"/>
      <protection hidden="1"/>
    </xf>
    <xf numFmtId="0" fontId="0" fillId="3" borderId="7" xfId="0" applyFill="1" applyBorder="1" applyProtection="1">
      <protection hidden="1"/>
    </xf>
    <xf numFmtId="0" fontId="12" fillId="3" borderId="50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12" fillId="3" borderId="47" xfId="0" applyFont="1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25" xfId="0" applyFill="1" applyBorder="1" applyProtection="1">
      <protection hidden="1"/>
    </xf>
    <xf numFmtId="0" fontId="0" fillId="3" borderId="27" xfId="0" applyFill="1" applyBorder="1" applyProtection="1">
      <protection hidden="1"/>
    </xf>
    <xf numFmtId="0" fontId="30" fillId="3" borderId="0" xfId="0" applyFont="1" applyFill="1" applyProtection="1">
      <protection hidden="1"/>
    </xf>
    <xf numFmtId="0" fontId="24" fillId="3" borderId="14" xfId="0" applyFont="1" applyFill="1" applyBorder="1" applyProtection="1">
      <protection hidden="1"/>
    </xf>
    <xf numFmtId="0" fontId="18" fillId="3" borderId="0" xfId="0" applyFont="1" applyFill="1" applyProtection="1"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6" fillId="3" borderId="50" xfId="0" applyFont="1" applyFill="1" applyBorder="1" applyProtection="1">
      <protection hidden="1"/>
    </xf>
    <xf numFmtId="0" fontId="24" fillId="3" borderId="45" xfId="0" applyFont="1" applyFill="1" applyBorder="1" applyProtection="1">
      <protection hidden="1"/>
    </xf>
    <xf numFmtId="0" fontId="14" fillId="3" borderId="50" xfId="0" applyFont="1" applyFill="1" applyBorder="1" applyProtection="1"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0" fillId="3" borderId="48" xfId="0" applyFill="1" applyBorder="1" applyAlignment="1" applyProtection="1">
      <alignment vertical="top"/>
      <protection hidden="1"/>
    </xf>
    <xf numFmtId="0" fontId="32" fillId="3" borderId="0" xfId="0" applyFont="1" applyFill="1"/>
    <xf numFmtId="2" fontId="16" fillId="16" borderId="24" xfId="2" applyNumberFormat="1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15" fillId="16" borderId="24" xfId="2" applyFont="1" applyFill="1" applyBorder="1" applyAlignment="1" applyProtection="1">
      <alignment vertical="center"/>
      <protection hidden="1"/>
    </xf>
    <xf numFmtId="0" fontId="31" fillId="2" borderId="49" xfId="2" quotePrefix="1" applyFont="1" applyFill="1" applyBorder="1" applyAlignment="1" applyProtection="1">
      <alignment vertical="top"/>
      <protection hidden="1"/>
    </xf>
    <xf numFmtId="0" fontId="31" fillId="2" borderId="16" xfId="2" quotePrefix="1" applyFont="1" applyFill="1" applyBorder="1" applyAlignment="1" applyProtection="1">
      <alignment vertical="top"/>
      <protection hidden="1"/>
    </xf>
    <xf numFmtId="0" fontId="31" fillId="2" borderId="21" xfId="2" quotePrefix="1" applyFont="1" applyFill="1" applyBorder="1" applyAlignment="1" applyProtection="1">
      <alignment vertical="top"/>
      <protection hidden="1"/>
    </xf>
    <xf numFmtId="171" fontId="3" fillId="18" borderId="24" xfId="1" applyNumberFormat="1" applyFont="1" applyFill="1" applyBorder="1" applyAlignment="1" applyProtection="1">
      <alignment vertical="center"/>
      <protection hidden="1"/>
    </xf>
    <xf numFmtId="0" fontId="0" fillId="3" borderId="0" xfId="0" applyFill="1" applyAlignment="1" applyProtection="1">
      <alignment horizontal="left" vertical="top" indent="1"/>
      <protection hidden="1"/>
    </xf>
    <xf numFmtId="0" fontId="2" fillId="3" borderId="0" xfId="0" applyFont="1" applyFill="1" applyProtection="1">
      <protection hidden="1"/>
    </xf>
    <xf numFmtId="0" fontId="34" fillId="23" borderId="0" xfId="0" applyFont="1" applyFill="1" applyProtection="1">
      <protection hidden="1"/>
    </xf>
    <xf numFmtId="0" fontId="35" fillId="23" borderId="0" xfId="0" applyFont="1" applyFill="1" applyProtection="1">
      <protection hidden="1"/>
    </xf>
    <xf numFmtId="0" fontId="36" fillId="23" borderId="0" xfId="0" applyFont="1" applyFill="1" applyProtection="1">
      <protection hidden="1"/>
    </xf>
    <xf numFmtId="0" fontId="37" fillId="23" borderId="0" xfId="0" applyFont="1" applyFill="1" applyProtection="1">
      <protection hidden="1"/>
    </xf>
    <xf numFmtId="0" fontId="34" fillId="23" borderId="0" xfId="0" quotePrefix="1" applyFont="1" applyFill="1" applyProtection="1">
      <protection hidden="1"/>
    </xf>
    <xf numFmtId="0" fontId="34" fillId="23" borderId="31" xfId="0" applyFont="1" applyFill="1" applyBorder="1" applyProtection="1">
      <protection hidden="1"/>
    </xf>
    <xf numFmtId="0" fontId="34" fillId="23" borderId="32" xfId="0" applyFont="1" applyFill="1" applyBorder="1" applyProtection="1">
      <protection hidden="1"/>
    </xf>
    <xf numFmtId="0" fontId="38" fillId="23" borderId="2" xfId="0" applyFont="1" applyFill="1" applyBorder="1" applyAlignment="1" applyProtection="1">
      <alignment horizontal="center"/>
      <protection hidden="1"/>
    </xf>
    <xf numFmtId="0" fontId="38" fillId="23" borderId="2" xfId="0" applyFont="1" applyFill="1" applyBorder="1" applyProtection="1">
      <protection hidden="1"/>
    </xf>
    <xf numFmtId="15" fontId="38" fillId="23" borderId="2" xfId="0" quotePrefix="1" applyNumberFormat="1" applyFont="1" applyFill="1" applyBorder="1" applyProtection="1">
      <protection hidden="1"/>
    </xf>
    <xf numFmtId="0" fontId="34" fillId="23" borderId="3" xfId="0" applyFont="1" applyFill="1" applyBorder="1" applyAlignment="1" applyProtection="1">
      <alignment horizontal="center"/>
      <protection hidden="1"/>
    </xf>
    <xf numFmtId="0" fontId="34" fillId="23" borderId="4" xfId="0" applyFont="1" applyFill="1" applyBorder="1" applyAlignment="1" applyProtection="1">
      <alignment horizontal="center"/>
      <protection hidden="1"/>
    </xf>
    <xf numFmtId="0" fontId="38" fillId="23" borderId="5" xfId="0" applyFont="1" applyFill="1" applyBorder="1" applyAlignment="1" applyProtection="1">
      <alignment horizontal="center"/>
      <protection hidden="1"/>
    </xf>
    <xf numFmtId="0" fontId="34" fillId="23" borderId="43" xfId="0" applyFont="1" applyFill="1" applyBorder="1" applyProtection="1">
      <protection hidden="1"/>
    </xf>
    <xf numFmtId="0" fontId="34" fillId="23" borderId="44" xfId="0" applyFont="1" applyFill="1" applyBorder="1" applyProtection="1">
      <protection hidden="1"/>
    </xf>
    <xf numFmtId="0" fontId="34" fillId="14" borderId="0" xfId="0" applyFont="1" applyFill="1" applyProtection="1">
      <protection hidden="1"/>
    </xf>
    <xf numFmtId="0" fontId="7" fillId="12" borderId="53" xfId="2" applyFont="1" applyFill="1" applyBorder="1" applyAlignment="1" applyProtection="1">
      <alignment vertical="center"/>
      <protection hidden="1"/>
    </xf>
    <xf numFmtId="0" fontId="4" fillId="12" borderId="53" xfId="2" applyFont="1" applyFill="1" applyBorder="1" applyAlignment="1" applyProtection="1">
      <alignment horizontal="center" vertical="center"/>
      <protection hidden="1"/>
    </xf>
    <xf numFmtId="0" fontId="4" fillId="12" borderId="53" xfId="2" applyFont="1" applyFill="1" applyBorder="1" applyAlignment="1" applyProtection="1">
      <alignment horizontal="center" vertical="center" wrapText="1"/>
      <protection hidden="1"/>
    </xf>
    <xf numFmtId="49" fontId="4" fillId="12" borderId="53" xfId="2" applyNumberFormat="1" applyFont="1" applyFill="1" applyBorder="1" applyAlignment="1" applyProtection="1">
      <alignment horizontal="center" vertical="center" wrapText="1"/>
      <protection hidden="1"/>
    </xf>
    <xf numFmtId="165" fontId="15" fillId="21" borderId="2" xfId="0" applyNumberFormat="1" applyFont="1" applyFill="1" applyBorder="1" applyAlignment="1" applyProtection="1">
      <alignment horizontal="center"/>
      <protection hidden="1"/>
    </xf>
    <xf numFmtId="165" fontId="15" fillId="21" borderId="59" xfId="0" applyNumberFormat="1" applyFont="1" applyFill="1" applyBorder="1" applyAlignment="1" applyProtection="1">
      <alignment horizontal="center"/>
      <protection hidden="1"/>
    </xf>
    <xf numFmtId="49" fontId="4" fillId="21" borderId="57" xfId="2" applyNumberFormat="1" applyFont="1" applyFill="1" applyBorder="1" applyAlignment="1" applyProtection="1">
      <alignment horizontal="center" vertical="center" wrapText="1"/>
      <protection hidden="1"/>
    </xf>
    <xf numFmtId="49" fontId="4" fillId="21" borderId="12" xfId="2" applyNumberFormat="1" applyFont="1" applyFill="1" applyBorder="1" applyAlignment="1" applyProtection="1">
      <alignment horizontal="center" vertical="center" wrapText="1"/>
      <protection hidden="1"/>
    </xf>
    <xf numFmtId="49" fontId="4" fillId="21" borderId="6" xfId="2" applyNumberFormat="1" applyFont="1" applyFill="1" applyBorder="1" applyAlignment="1" applyProtection="1">
      <alignment horizontal="center" vertical="center" wrapText="1"/>
      <protection hidden="1"/>
    </xf>
    <xf numFmtId="0" fontId="4" fillId="18" borderId="2" xfId="0" applyFont="1" applyFill="1" applyBorder="1" applyAlignment="1" applyProtection="1">
      <alignment horizontal="center"/>
      <protection hidden="1"/>
    </xf>
    <xf numFmtId="0" fontId="39" fillId="10" borderId="59" xfId="0" applyFont="1" applyFill="1" applyBorder="1" applyAlignment="1" applyProtection="1">
      <alignment horizontal="center" vertical="center"/>
      <protection hidden="1"/>
    </xf>
    <xf numFmtId="165" fontId="2" fillId="6" borderId="58" xfId="0" applyNumberFormat="1" applyFont="1" applyFill="1" applyBorder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166" fontId="3" fillId="3" borderId="1" xfId="1" applyNumberFormat="1" applyFont="1" applyFill="1" applyBorder="1" applyAlignment="1" applyProtection="1">
      <alignment horizontal="center" vertical="center"/>
      <protection locked="0"/>
    </xf>
    <xf numFmtId="167" fontId="3" fillId="3" borderId="33" xfId="1" applyNumberFormat="1" applyFont="1" applyFill="1" applyBorder="1" applyAlignment="1" applyProtection="1">
      <alignment horizontal="center" vertical="center"/>
      <protection locked="0"/>
    </xf>
    <xf numFmtId="168" fontId="3" fillId="3" borderId="33" xfId="2" applyNumberFormat="1" applyFont="1" applyFill="1" applyBorder="1" applyAlignment="1" applyProtection="1">
      <alignment horizontal="center" vertical="center"/>
      <protection locked="0"/>
    </xf>
    <xf numFmtId="170" fontId="3" fillId="3" borderId="1" xfId="2" applyNumberFormat="1" applyFont="1" applyFill="1" applyBorder="1" applyAlignment="1" applyProtection="1">
      <alignment horizontal="center" vertical="center"/>
      <protection locked="0"/>
    </xf>
    <xf numFmtId="3" fontId="3" fillId="3" borderId="1" xfId="1" applyNumberFormat="1" applyFont="1" applyFill="1" applyBorder="1" applyAlignment="1" applyProtection="1">
      <alignment horizontal="center" vertical="center"/>
      <protection locked="0"/>
    </xf>
    <xf numFmtId="3" fontId="3" fillId="3" borderId="33" xfId="1" applyNumberFormat="1" applyFont="1" applyFill="1" applyBorder="1" applyAlignment="1" applyProtection="1">
      <alignment horizontal="center" vertical="center"/>
      <protection locked="0"/>
    </xf>
    <xf numFmtId="3" fontId="3" fillId="3" borderId="36" xfId="1" applyNumberFormat="1" applyFont="1" applyFill="1" applyBorder="1" applyAlignment="1" applyProtection="1">
      <alignment horizontal="center" vertical="center"/>
      <protection locked="0"/>
    </xf>
    <xf numFmtId="3" fontId="3" fillId="3" borderId="24" xfId="1" applyNumberFormat="1" applyFont="1" applyFill="1" applyBorder="1" applyAlignment="1" applyProtection="1">
      <alignment vertical="center"/>
      <protection locked="0"/>
    </xf>
    <xf numFmtId="3" fontId="3" fillId="3" borderId="2" xfId="1" applyNumberFormat="1" applyFont="1" applyFill="1" applyBorder="1" applyAlignment="1" applyProtection="1">
      <alignment horizontal="center" vertical="center"/>
      <protection locked="0"/>
    </xf>
    <xf numFmtId="3" fontId="3" fillId="3" borderId="59" xfId="1" applyNumberFormat="1" applyFont="1" applyFill="1" applyBorder="1" applyAlignment="1" applyProtection="1">
      <alignment horizontal="center" vertical="center"/>
      <protection locked="0"/>
    </xf>
    <xf numFmtId="0" fontId="33" fillId="0" borderId="2" xfId="2" quotePrefix="1" applyFont="1" applyBorder="1" applyAlignment="1" applyProtection="1">
      <alignment horizontal="left" vertical="center"/>
      <protection locked="0"/>
    </xf>
    <xf numFmtId="3" fontId="1" fillId="3" borderId="1" xfId="1" applyNumberFormat="1" applyFont="1" applyFill="1" applyBorder="1" applyAlignment="1" applyProtection="1">
      <alignment horizontal="center" vertical="center"/>
      <protection locked="0"/>
    </xf>
    <xf numFmtId="3" fontId="1" fillId="3" borderId="24" xfId="1" applyNumberFormat="1" applyFont="1" applyFill="1" applyBorder="1" applyAlignment="1" applyProtection="1">
      <alignment horizontal="center" vertical="center"/>
      <protection locked="0"/>
    </xf>
    <xf numFmtId="3" fontId="3" fillId="10" borderId="59" xfId="1" applyNumberFormat="1" applyFont="1" applyFill="1" applyBorder="1" applyAlignment="1" applyProtection="1">
      <alignment horizontal="center" vertical="center"/>
      <protection hidden="1"/>
    </xf>
    <xf numFmtId="0" fontId="9" fillId="13" borderId="62" xfId="2" applyFont="1" applyFill="1" applyBorder="1" applyAlignment="1" applyProtection="1">
      <alignment vertical="center"/>
      <protection hidden="1"/>
    </xf>
    <xf numFmtId="3" fontId="2" fillId="13" borderId="62" xfId="1" applyNumberFormat="1" applyFont="1" applyFill="1" applyBorder="1" applyAlignment="1" applyProtection="1">
      <alignment horizontal="center" vertical="center"/>
      <protection hidden="1"/>
    </xf>
    <xf numFmtId="0" fontId="38" fillId="23" borderId="3" xfId="0" applyFont="1" applyFill="1" applyBorder="1" applyAlignment="1" applyProtection="1">
      <alignment horizontal="left"/>
      <protection hidden="1"/>
    </xf>
    <xf numFmtId="0" fontId="38" fillId="23" borderId="5" xfId="0" applyFont="1" applyFill="1" applyBorder="1" applyAlignment="1" applyProtection="1">
      <alignment horizontal="left"/>
      <protection hidden="1"/>
    </xf>
    <xf numFmtId="0" fontId="38" fillId="23" borderId="0" xfId="0" applyFont="1" applyFill="1" applyProtection="1">
      <protection hidden="1"/>
    </xf>
    <xf numFmtId="15" fontId="38" fillId="23" borderId="0" xfId="0" quotePrefix="1" applyNumberFormat="1" applyFont="1" applyFill="1" applyProtection="1">
      <protection hidden="1"/>
    </xf>
    <xf numFmtId="0" fontId="34" fillId="23" borderId="8" xfId="0" applyFont="1" applyFill="1" applyBorder="1" applyProtection="1">
      <protection hidden="1"/>
    </xf>
    <xf numFmtId="0" fontId="34" fillId="23" borderId="3" xfId="0" applyFont="1" applyFill="1" applyBorder="1" applyAlignment="1" applyProtection="1">
      <alignment horizontal="left"/>
      <protection hidden="1"/>
    </xf>
    <xf numFmtId="0" fontId="36" fillId="12" borderId="3" xfId="0" applyFont="1" applyFill="1" applyBorder="1" applyAlignment="1" applyProtection="1">
      <alignment horizontal="left"/>
      <protection hidden="1"/>
    </xf>
    <xf numFmtId="0" fontId="36" fillId="12" borderId="5" xfId="0" applyFont="1" applyFill="1" applyBorder="1" applyAlignment="1" applyProtection="1">
      <alignment horizontal="left"/>
      <protection hidden="1"/>
    </xf>
    <xf numFmtId="0" fontId="36" fillId="12" borderId="2" xfId="0" applyFont="1" applyFill="1" applyBorder="1" applyAlignment="1" applyProtection="1">
      <alignment horizontal="center"/>
      <protection hidden="1"/>
    </xf>
    <xf numFmtId="0" fontId="2" fillId="7" borderId="1" xfId="2" applyFont="1" applyFill="1" applyBorder="1" applyAlignment="1" applyProtection="1">
      <alignment vertical="center"/>
      <protection hidden="1"/>
    </xf>
    <xf numFmtId="0" fontId="2" fillId="7" borderId="24" xfId="2" applyFont="1" applyFill="1" applyBorder="1" applyAlignment="1" applyProtection="1">
      <alignment vertical="center"/>
      <protection hidden="1"/>
    </xf>
    <xf numFmtId="173" fontId="0" fillId="12" borderId="68" xfId="0" applyNumberFormat="1" applyFill="1" applyBorder="1" applyAlignment="1" applyProtection="1">
      <alignment horizontal="right" vertical="center"/>
      <protection hidden="1"/>
    </xf>
    <xf numFmtId="173" fontId="2" fillId="21" borderId="1" xfId="1" applyNumberFormat="1" applyFont="1" applyFill="1" applyBorder="1" applyAlignment="1" applyProtection="1">
      <alignment horizontal="right" vertical="center"/>
      <protection hidden="1"/>
    </xf>
    <xf numFmtId="173" fontId="2" fillId="21" borderId="24" xfId="1" applyNumberFormat="1" applyFont="1" applyFill="1" applyBorder="1" applyAlignment="1" applyProtection="1">
      <alignment horizontal="right" vertical="center"/>
      <protection hidden="1"/>
    </xf>
    <xf numFmtId="173" fontId="2" fillId="13" borderId="62" xfId="1" applyNumberFormat="1" applyFont="1" applyFill="1" applyBorder="1" applyAlignment="1" applyProtection="1">
      <alignment horizontal="right" vertical="center"/>
      <protection hidden="1"/>
    </xf>
    <xf numFmtId="172" fontId="32" fillId="25" borderId="41" xfId="1" quotePrefix="1" applyNumberFormat="1" applyFont="1" applyFill="1" applyBorder="1" applyAlignment="1" applyProtection="1">
      <alignment vertical="center"/>
      <protection hidden="1"/>
    </xf>
    <xf numFmtId="173" fontId="9" fillId="25" borderId="63" xfId="1" quotePrefix="1" applyNumberFormat="1" applyFont="1" applyFill="1" applyBorder="1" applyAlignment="1" applyProtection="1">
      <alignment vertical="center"/>
      <protection hidden="1"/>
    </xf>
    <xf numFmtId="173" fontId="0" fillId="9" borderId="68" xfId="0" applyNumberFormat="1" applyFill="1" applyBorder="1" applyAlignment="1" applyProtection="1">
      <alignment horizontal="right" vertical="center"/>
      <protection hidden="1"/>
    </xf>
    <xf numFmtId="0" fontId="8" fillId="26" borderId="9" xfId="2" applyFont="1" applyFill="1" applyBorder="1" applyAlignment="1" applyProtection="1">
      <alignment horizontal="left" vertical="center" indent="1"/>
      <protection hidden="1"/>
    </xf>
    <xf numFmtId="0" fontId="8" fillId="26" borderId="10" xfId="2" applyFont="1" applyFill="1" applyBorder="1" applyAlignment="1" applyProtection="1">
      <alignment vertical="center"/>
      <protection hidden="1"/>
    </xf>
    <xf numFmtId="174" fontId="3" fillId="18" borderId="2" xfId="1" applyNumberFormat="1" applyFont="1" applyFill="1" applyBorder="1" applyAlignment="1" applyProtection="1">
      <alignment horizontal="center" vertical="center"/>
      <protection hidden="1"/>
    </xf>
    <xf numFmtId="174" fontId="2" fillId="18" borderId="58" xfId="0" applyNumberFormat="1" applyFont="1" applyFill="1" applyBorder="1" applyAlignment="1" applyProtection="1">
      <alignment horizontal="center" vertical="center"/>
      <protection hidden="1"/>
    </xf>
    <xf numFmtId="174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/>
    <xf numFmtId="0" fontId="12" fillId="10" borderId="0" xfId="0" applyFont="1" applyFill="1"/>
    <xf numFmtId="0" fontId="12" fillId="3" borderId="50" xfId="0" applyFont="1" applyFill="1" applyBorder="1"/>
    <xf numFmtId="0" fontId="12" fillId="3" borderId="15" xfId="0" applyFont="1" applyFill="1" applyBorder="1"/>
    <xf numFmtId="0" fontId="0" fillId="10" borderId="47" xfId="0" applyFill="1" applyBorder="1"/>
    <xf numFmtId="0" fontId="0" fillId="10" borderId="48" xfId="0" applyFill="1" applyBorder="1"/>
    <xf numFmtId="0" fontId="12" fillId="10" borderId="48" xfId="0" applyFont="1" applyFill="1" applyBorder="1"/>
    <xf numFmtId="0" fontId="0" fillId="10" borderId="7" xfId="0" applyFill="1" applyBorder="1"/>
    <xf numFmtId="0" fontId="0" fillId="10" borderId="45" xfId="0" applyFill="1" applyBorder="1"/>
    <xf numFmtId="0" fontId="0" fillId="10" borderId="14" xfId="0" applyFill="1" applyBorder="1"/>
    <xf numFmtId="0" fontId="12" fillId="10" borderId="14" xfId="0" applyFont="1" applyFill="1" applyBorder="1" applyAlignment="1">
      <alignment vertical="center"/>
    </xf>
    <xf numFmtId="0" fontId="0" fillId="10" borderId="46" xfId="0" applyFill="1" applyBorder="1"/>
    <xf numFmtId="0" fontId="0" fillId="12" borderId="0" xfId="0" applyFill="1" applyAlignment="1">
      <alignment horizontal="left" indent="1"/>
    </xf>
    <xf numFmtId="0" fontId="0" fillId="12" borderId="0" xfId="0" quotePrefix="1" applyFill="1" applyAlignment="1">
      <alignment horizontal="left" vertical="center" indent="1"/>
    </xf>
    <xf numFmtId="0" fontId="43" fillId="14" borderId="48" xfId="0" applyFont="1" applyFill="1" applyBorder="1" applyAlignment="1" applyProtection="1">
      <alignment horizontal="right" vertical="top" wrapText="1"/>
      <protection hidden="1"/>
    </xf>
    <xf numFmtId="0" fontId="42" fillId="14" borderId="48" xfId="4" applyFill="1" applyBorder="1" applyAlignment="1" applyProtection="1">
      <alignment horizontal="right" vertical="center" wrapText="1"/>
      <protection hidden="1"/>
    </xf>
    <xf numFmtId="0" fontId="27" fillId="9" borderId="34" xfId="0" quotePrefix="1" applyFont="1" applyFill="1" applyBorder="1" applyAlignment="1" applyProtection="1">
      <alignment vertical="center"/>
      <protection hidden="1"/>
    </xf>
    <xf numFmtId="0" fontId="27" fillId="9" borderId="52" xfId="0" quotePrefix="1" applyFont="1" applyFill="1" applyBorder="1" applyAlignment="1" applyProtection="1">
      <alignment vertical="center"/>
      <protection hidden="1"/>
    </xf>
    <xf numFmtId="0" fontId="27" fillId="9" borderId="40" xfId="0" quotePrefix="1" applyFont="1" applyFill="1" applyBorder="1" applyAlignment="1" applyProtection="1">
      <alignment vertical="center"/>
      <protection hidden="1"/>
    </xf>
    <xf numFmtId="0" fontId="0" fillId="12" borderId="31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22" fillId="19" borderId="45" xfId="0" applyFont="1" applyFill="1" applyBorder="1" applyAlignment="1">
      <alignment horizontal="center"/>
    </xf>
    <xf numFmtId="0" fontId="22" fillId="19" borderId="14" xfId="0" applyFont="1" applyFill="1" applyBorder="1" applyAlignment="1">
      <alignment horizontal="center"/>
    </xf>
    <xf numFmtId="0" fontId="22" fillId="19" borderId="46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0" fillId="3" borderId="0" xfId="0" quotePrefix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8" fillId="26" borderId="9" xfId="2" applyFont="1" applyFill="1" applyBorder="1" applyAlignment="1" applyProtection="1">
      <alignment horizontal="center" vertical="center"/>
      <protection hidden="1"/>
    </xf>
    <xf numFmtId="0" fontId="8" fillId="26" borderId="11" xfId="2" applyFont="1" applyFill="1" applyBorder="1" applyAlignment="1" applyProtection="1">
      <alignment horizontal="center" vertical="center"/>
      <protection hidden="1"/>
    </xf>
    <xf numFmtId="0" fontId="28" fillId="9" borderId="49" xfId="0" applyFont="1" applyFill="1" applyBorder="1" applyAlignment="1" applyProtection="1">
      <alignment horizontal="left" vertical="center" wrapText="1" indent="2"/>
      <protection hidden="1"/>
    </xf>
    <xf numFmtId="0" fontId="28" fillId="9" borderId="16" xfId="0" applyFont="1" applyFill="1" applyBorder="1" applyAlignment="1" applyProtection="1">
      <alignment horizontal="left" vertical="center" wrapText="1" indent="2"/>
      <protection hidden="1"/>
    </xf>
    <xf numFmtId="0" fontId="28" fillId="9" borderId="22" xfId="0" applyFont="1" applyFill="1" applyBorder="1" applyAlignment="1" applyProtection="1">
      <alignment horizontal="left" vertical="center" wrapText="1" indent="2"/>
      <protection hidden="1"/>
    </xf>
    <xf numFmtId="0" fontId="28" fillId="9" borderId="17" xfId="0" applyFont="1" applyFill="1" applyBorder="1" applyAlignment="1" applyProtection="1">
      <alignment horizontal="left" vertical="center" wrapText="1" indent="2"/>
      <protection hidden="1"/>
    </xf>
    <xf numFmtId="0" fontId="0" fillId="0" borderId="49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0" fillId="0" borderId="21" xfId="0" applyBorder="1" applyAlignment="1" applyProtection="1">
      <alignment horizontal="center" vertical="top"/>
      <protection locked="0"/>
    </xf>
    <xf numFmtId="0" fontId="0" fillId="0" borderId="22" xfId="0" applyBorder="1" applyAlignment="1" applyProtection="1">
      <alignment horizontal="center" vertical="top"/>
      <protection locked="0"/>
    </xf>
    <xf numFmtId="0" fontId="0" fillId="0" borderId="17" xfId="0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173" fontId="27" fillId="9" borderId="49" xfId="1" applyNumberFormat="1" applyFont="1" applyFill="1" applyBorder="1" applyAlignment="1" applyProtection="1">
      <alignment horizontal="center" vertical="center"/>
      <protection hidden="1"/>
    </xf>
    <xf numFmtId="173" fontId="27" fillId="9" borderId="21" xfId="1" applyNumberFormat="1" applyFont="1" applyFill="1" applyBorder="1" applyAlignment="1" applyProtection="1">
      <alignment horizontal="center" vertical="center"/>
      <protection hidden="1"/>
    </xf>
    <xf numFmtId="173" fontId="27" fillId="9" borderId="22" xfId="1" applyNumberFormat="1" applyFont="1" applyFill="1" applyBorder="1" applyAlignment="1" applyProtection="1">
      <alignment horizontal="center" vertical="center"/>
      <protection hidden="1"/>
    </xf>
    <xf numFmtId="173" fontId="27" fillId="9" borderId="23" xfId="1" applyNumberFormat="1" applyFont="1" applyFill="1" applyBorder="1" applyAlignment="1" applyProtection="1">
      <alignment horizontal="center" vertical="center"/>
      <protection hidden="1"/>
    </xf>
    <xf numFmtId="173" fontId="27" fillId="25" borderId="14" xfId="1" applyNumberFormat="1" applyFont="1" applyFill="1" applyBorder="1" applyAlignment="1" applyProtection="1">
      <alignment horizontal="center"/>
      <protection hidden="1"/>
    </xf>
    <xf numFmtId="173" fontId="27" fillId="25" borderId="65" xfId="1" applyNumberFormat="1" applyFont="1" applyFill="1" applyBorder="1" applyAlignment="1" applyProtection="1">
      <alignment horizontal="center"/>
      <protection hidden="1"/>
    </xf>
    <xf numFmtId="0" fontId="8" fillId="12" borderId="9" xfId="2" applyFont="1" applyFill="1" applyBorder="1" applyAlignment="1" applyProtection="1">
      <alignment horizontal="left" vertical="center" indent="1"/>
      <protection hidden="1"/>
    </xf>
    <xf numFmtId="0" fontId="8" fillId="12" borderId="10" xfId="2" applyFont="1" applyFill="1" applyBorder="1" applyAlignment="1" applyProtection="1">
      <alignment horizontal="left" vertical="center" indent="1"/>
      <protection hidden="1"/>
    </xf>
    <xf numFmtId="0" fontId="8" fillId="12" borderId="11" xfId="2" applyFont="1" applyFill="1" applyBorder="1" applyAlignment="1" applyProtection="1">
      <alignment horizontal="left" vertical="center" indent="1"/>
      <protection hidden="1"/>
    </xf>
    <xf numFmtId="0" fontId="0" fillId="25" borderId="22" xfId="0" applyFill="1" applyBorder="1" applyAlignment="1" applyProtection="1">
      <alignment horizontal="center" vertical="top"/>
      <protection hidden="1"/>
    </xf>
    <xf numFmtId="0" fontId="0" fillId="25" borderId="17" xfId="0" applyFill="1" applyBorder="1" applyAlignment="1" applyProtection="1">
      <alignment horizontal="center" vertical="top"/>
      <protection hidden="1"/>
    </xf>
    <xf numFmtId="0" fontId="0" fillId="25" borderId="23" xfId="0" applyFill="1" applyBorder="1" applyAlignment="1" applyProtection="1">
      <alignment horizontal="center" vertical="top"/>
      <protection hidden="1"/>
    </xf>
    <xf numFmtId="0" fontId="27" fillId="25" borderId="64" xfId="0" applyFont="1" applyFill="1" applyBorder="1" applyAlignment="1" applyProtection="1">
      <alignment horizontal="left" indent="1"/>
      <protection hidden="1"/>
    </xf>
    <xf numFmtId="0" fontId="27" fillId="25" borderId="14" xfId="0" applyFont="1" applyFill="1" applyBorder="1" applyAlignment="1" applyProtection="1">
      <alignment horizontal="left" indent="1"/>
      <protection hidden="1"/>
    </xf>
    <xf numFmtId="0" fontId="8" fillId="25" borderId="41" xfId="0" quotePrefix="1" applyFont="1" applyFill="1" applyBorder="1" applyAlignment="1" applyProtection="1">
      <alignment horizontal="left" vertical="center"/>
      <protection hidden="1"/>
    </xf>
    <xf numFmtId="0" fontId="8" fillId="25" borderId="42" xfId="0" quotePrefix="1" applyFont="1" applyFill="1" applyBorder="1" applyAlignment="1" applyProtection="1">
      <alignment horizontal="left" vertical="center"/>
      <protection hidden="1"/>
    </xf>
    <xf numFmtId="0" fontId="8" fillId="25" borderId="63" xfId="0" quotePrefix="1" applyFont="1" applyFill="1" applyBorder="1" applyAlignment="1" applyProtection="1">
      <alignment horizontal="left" vertical="center"/>
      <protection hidden="1"/>
    </xf>
    <xf numFmtId="0" fontId="0" fillId="9" borderId="73" xfId="0" applyFill="1" applyBorder="1" applyAlignment="1" applyProtection="1">
      <alignment horizontal="left" vertical="center"/>
      <protection hidden="1"/>
    </xf>
    <xf numFmtId="0" fontId="0" fillId="9" borderId="74" xfId="0" applyFill="1" applyBorder="1" applyAlignment="1" applyProtection="1">
      <alignment horizontal="left" vertical="center"/>
      <protection hidden="1"/>
    </xf>
    <xf numFmtId="0" fontId="0" fillId="9" borderId="66" xfId="0" applyFill="1" applyBorder="1" applyAlignment="1" applyProtection="1">
      <alignment horizontal="left" vertical="center"/>
      <protection hidden="1"/>
    </xf>
    <xf numFmtId="0" fontId="0" fillId="9" borderId="67" xfId="0" applyFill="1" applyBorder="1" applyAlignment="1" applyProtection="1">
      <alignment horizontal="left" vertical="center"/>
      <protection hidden="1"/>
    </xf>
    <xf numFmtId="173" fontId="9" fillId="9" borderId="34" xfId="1" applyNumberFormat="1" applyFont="1" applyFill="1" applyBorder="1" applyAlignment="1" applyProtection="1">
      <alignment horizontal="center" vertical="center"/>
      <protection hidden="1"/>
    </xf>
    <xf numFmtId="173" fontId="9" fillId="9" borderId="40" xfId="1" applyNumberFormat="1" applyFont="1" applyFill="1" applyBorder="1" applyAlignment="1" applyProtection="1">
      <alignment horizontal="center" vertical="center"/>
      <protection hidden="1"/>
    </xf>
    <xf numFmtId="173" fontId="9" fillId="12" borderId="69" xfId="1" applyNumberFormat="1" applyFont="1" applyFill="1" applyBorder="1" applyAlignment="1" applyProtection="1">
      <alignment horizontal="center" vertical="center"/>
      <protection hidden="1"/>
    </xf>
    <xf numFmtId="173" fontId="9" fillId="12" borderId="70" xfId="1" applyNumberFormat="1" applyFont="1" applyFill="1" applyBorder="1" applyAlignment="1" applyProtection="1">
      <alignment horizontal="center" vertical="center"/>
      <protection hidden="1"/>
    </xf>
    <xf numFmtId="173" fontId="9" fillId="12" borderId="71" xfId="1" applyNumberFormat="1" applyFont="1" applyFill="1" applyBorder="1" applyAlignment="1" applyProtection="1">
      <alignment horizontal="center" vertical="center"/>
      <protection hidden="1"/>
    </xf>
    <xf numFmtId="173" fontId="9" fillId="12" borderId="72" xfId="1" applyNumberFormat="1" applyFont="1" applyFill="1" applyBorder="1" applyAlignment="1" applyProtection="1">
      <alignment horizontal="center" vertical="center"/>
      <protection hidden="1"/>
    </xf>
    <xf numFmtId="0" fontId="0" fillId="12" borderId="34" xfId="0" applyFill="1" applyBorder="1" applyAlignment="1" applyProtection="1">
      <alignment horizontal="left" vertical="center"/>
      <protection hidden="1"/>
    </xf>
    <xf numFmtId="0" fontId="0" fillId="12" borderId="52" xfId="0" applyFill="1" applyBorder="1" applyAlignment="1" applyProtection="1">
      <alignment horizontal="left" vertical="center"/>
      <protection hidden="1"/>
    </xf>
    <xf numFmtId="0" fontId="0" fillId="12" borderId="37" xfId="0" applyFill="1" applyBorder="1" applyAlignment="1" applyProtection="1">
      <alignment horizontal="left" vertical="center"/>
      <protection hidden="1"/>
    </xf>
    <xf numFmtId="0" fontId="0" fillId="12" borderId="51" xfId="0" applyFill="1" applyBorder="1" applyAlignment="1" applyProtection="1">
      <alignment horizontal="left" vertical="center"/>
      <protection hidden="1"/>
    </xf>
    <xf numFmtId="0" fontId="27" fillId="12" borderId="69" xfId="0" quotePrefix="1" applyFont="1" applyFill="1" applyBorder="1" applyAlignment="1" applyProtection="1">
      <alignment horizontal="left" vertical="center"/>
      <protection hidden="1"/>
    </xf>
    <xf numFmtId="0" fontId="27" fillId="12" borderId="70" xfId="0" quotePrefix="1" applyFont="1" applyFill="1" applyBorder="1" applyAlignment="1" applyProtection="1">
      <alignment horizontal="left" vertical="center"/>
      <protection hidden="1"/>
    </xf>
    <xf numFmtId="0" fontId="27" fillId="12" borderId="71" xfId="0" quotePrefix="1" applyFont="1" applyFill="1" applyBorder="1" applyAlignment="1" applyProtection="1">
      <alignment horizontal="left" vertical="center"/>
      <protection hidden="1"/>
    </xf>
    <xf numFmtId="0" fontId="27" fillId="12" borderId="72" xfId="0" quotePrefix="1" applyFont="1" applyFill="1" applyBorder="1" applyAlignment="1" applyProtection="1">
      <alignment horizontal="left" vertical="center"/>
      <protection hidden="1"/>
    </xf>
    <xf numFmtId="0" fontId="0" fillId="14" borderId="48" xfId="0" applyFill="1" applyBorder="1" applyAlignment="1" applyProtection="1">
      <alignment horizontal="left" wrapText="1"/>
      <protection hidden="1"/>
    </xf>
    <xf numFmtId="3" fontId="4" fillId="3" borderId="3" xfId="1" applyNumberFormat="1" applyFont="1" applyFill="1" applyBorder="1" applyAlignment="1" applyProtection="1">
      <alignment horizontal="center" vertical="center"/>
      <protection locked="0"/>
    </xf>
    <xf numFmtId="3" fontId="4" fillId="3" borderId="4" xfId="1" applyNumberFormat="1" applyFont="1" applyFill="1" applyBorder="1" applyAlignment="1" applyProtection="1">
      <alignment horizontal="center" vertical="center"/>
      <protection locked="0"/>
    </xf>
    <xf numFmtId="3" fontId="4" fillId="3" borderId="5" xfId="1" applyNumberFormat="1" applyFont="1" applyFill="1" applyBorder="1" applyAlignment="1" applyProtection="1">
      <alignment horizontal="center" vertical="center"/>
      <protection locked="0"/>
    </xf>
    <xf numFmtId="3" fontId="3" fillId="3" borderId="3" xfId="1" applyNumberFormat="1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0" fontId="3" fillId="21" borderId="9" xfId="2" applyFont="1" applyFill="1" applyBorder="1" applyAlignment="1" applyProtection="1">
      <alignment horizontal="left" vertical="center"/>
      <protection hidden="1"/>
    </xf>
    <xf numFmtId="0" fontId="3" fillId="21" borderId="10" xfId="2" applyFont="1" applyFill="1" applyBorder="1" applyAlignment="1" applyProtection="1">
      <alignment horizontal="left" vertical="center"/>
      <protection hidden="1"/>
    </xf>
    <xf numFmtId="0" fontId="3" fillId="21" borderId="11" xfId="2" applyFont="1" applyFill="1" applyBorder="1" applyAlignment="1" applyProtection="1">
      <alignment horizontal="left" vertical="center"/>
      <protection hidden="1"/>
    </xf>
    <xf numFmtId="0" fontId="8" fillId="7" borderId="1" xfId="2" applyFont="1" applyFill="1" applyBorder="1" applyAlignment="1" applyProtection="1">
      <alignment horizontal="center" vertical="center" textRotation="90"/>
      <protection hidden="1"/>
    </xf>
    <xf numFmtId="0" fontId="3" fillId="12" borderId="3" xfId="0" applyFont="1" applyFill="1" applyBorder="1" applyAlignment="1" applyProtection="1">
      <alignment horizontal="center" vertical="center"/>
      <protection hidden="1"/>
    </xf>
    <xf numFmtId="0" fontId="3" fillId="12" borderId="4" xfId="0" applyFont="1" applyFill="1" applyBorder="1" applyAlignment="1" applyProtection="1">
      <alignment horizontal="center" vertical="center"/>
      <protection hidden="1"/>
    </xf>
    <xf numFmtId="0" fontId="3" fillId="12" borderId="5" xfId="0" applyFont="1" applyFill="1" applyBorder="1" applyAlignment="1" applyProtection="1">
      <alignment horizontal="center" vertical="center"/>
      <protection hidden="1"/>
    </xf>
    <xf numFmtId="0" fontId="8" fillId="9" borderId="9" xfId="0" applyFont="1" applyFill="1" applyBorder="1" applyAlignment="1" applyProtection="1">
      <alignment horizontal="center" vertical="center"/>
      <protection hidden="1"/>
    </xf>
    <xf numFmtId="0" fontId="8" fillId="9" borderId="10" xfId="0" applyFont="1" applyFill="1" applyBorder="1" applyAlignment="1" applyProtection="1">
      <alignment horizontal="center" vertical="center"/>
      <protection hidden="1"/>
    </xf>
    <xf numFmtId="0" fontId="8" fillId="9" borderId="11" xfId="0" applyFont="1" applyFill="1" applyBorder="1" applyAlignment="1" applyProtection="1">
      <alignment horizontal="center" vertical="center"/>
      <protection hidden="1"/>
    </xf>
    <xf numFmtId="0" fontId="8" fillId="13" borderId="1" xfId="2" applyFont="1" applyFill="1" applyBorder="1" applyAlignment="1" applyProtection="1">
      <alignment horizontal="center" vertical="center" textRotation="90"/>
      <protection hidden="1"/>
    </xf>
    <xf numFmtId="0" fontId="8" fillId="21" borderId="3" xfId="0" applyFont="1" applyFill="1" applyBorder="1" applyAlignment="1" applyProtection="1">
      <alignment horizontal="center" vertical="center"/>
      <protection hidden="1"/>
    </xf>
    <xf numFmtId="0" fontId="8" fillId="21" borderId="4" xfId="0" applyFont="1" applyFill="1" applyBorder="1" applyAlignment="1" applyProtection="1">
      <alignment horizontal="center" vertical="center"/>
      <protection hidden="1"/>
    </xf>
    <xf numFmtId="0" fontId="8" fillId="21" borderId="5" xfId="0" applyFont="1" applyFill="1" applyBorder="1" applyAlignment="1" applyProtection="1">
      <alignment horizontal="center" vertical="center"/>
      <protection hidden="1"/>
    </xf>
    <xf numFmtId="0" fontId="4" fillId="12" borderId="54" xfId="2" applyFont="1" applyFill="1" applyBorder="1" applyAlignment="1" applyProtection="1">
      <alignment horizontal="center" vertical="center"/>
      <protection hidden="1"/>
    </xf>
    <xf numFmtId="0" fontId="4" fillId="12" borderId="56" xfId="2" applyFont="1" applyFill="1" applyBorder="1" applyAlignment="1" applyProtection="1">
      <alignment horizontal="center" vertical="center"/>
      <protection hidden="1"/>
    </xf>
    <xf numFmtId="0" fontId="4" fillId="12" borderId="55" xfId="2" applyFont="1" applyFill="1" applyBorder="1" applyAlignment="1" applyProtection="1">
      <alignment horizontal="center" vertical="center"/>
      <protection hidden="1"/>
    </xf>
    <xf numFmtId="0" fontId="15" fillId="7" borderId="24" xfId="2" applyFont="1" applyFill="1" applyBorder="1" applyAlignment="1" applyProtection="1">
      <alignment horizontal="center" vertical="center"/>
      <protection hidden="1"/>
    </xf>
    <xf numFmtId="0" fontId="15" fillId="7" borderId="26" xfId="2" applyFont="1" applyFill="1" applyBorder="1" applyAlignment="1" applyProtection="1">
      <alignment horizontal="center" vertical="center"/>
      <protection hidden="1"/>
    </xf>
    <xf numFmtId="0" fontId="15" fillId="7" borderId="13" xfId="2" applyFont="1" applyFill="1" applyBorder="1" applyAlignment="1" applyProtection="1">
      <alignment horizontal="center" vertical="center"/>
      <protection hidden="1"/>
    </xf>
    <xf numFmtId="0" fontId="3" fillId="22" borderId="9" xfId="2" applyFont="1" applyFill="1" applyBorder="1" applyAlignment="1" applyProtection="1">
      <alignment horizontal="left" vertical="center"/>
      <protection hidden="1"/>
    </xf>
    <xf numFmtId="0" fontId="3" fillId="22" borderId="10" xfId="2" applyFont="1" applyFill="1" applyBorder="1" applyAlignment="1" applyProtection="1">
      <alignment horizontal="left" vertical="center"/>
      <protection hidden="1"/>
    </xf>
    <xf numFmtId="0" fontId="3" fillId="22" borderId="11" xfId="2" applyFont="1" applyFill="1" applyBorder="1" applyAlignment="1" applyProtection="1">
      <alignment horizontal="left" vertical="center"/>
      <protection hidden="1"/>
    </xf>
    <xf numFmtId="0" fontId="8" fillId="16" borderId="35" xfId="2" applyFont="1" applyFill="1" applyBorder="1" applyAlignment="1" applyProtection="1">
      <alignment horizontal="center" vertical="center" textRotation="90"/>
      <protection hidden="1"/>
    </xf>
    <xf numFmtId="0" fontId="8" fillId="16" borderId="26" xfId="2" applyFont="1" applyFill="1" applyBorder="1" applyAlignment="1" applyProtection="1">
      <alignment horizontal="center" vertical="center" textRotation="90"/>
      <protection hidden="1"/>
    </xf>
    <xf numFmtId="0" fontId="8" fillId="16" borderId="39" xfId="2" applyFont="1" applyFill="1" applyBorder="1" applyAlignment="1" applyProtection="1">
      <alignment horizontal="center" vertical="center" textRotation="90"/>
      <protection hidden="1"/>
    </xf>
    <xf numFmtId="0" fontId="2" fillId="6" borderId="60" xfId="0" applyFont="1" applyFill="1" applyBorder="1" applyAlignment="1" applyProtection="1">
      <alignment horizontal="center" vertical="center"/>
      <protection hidden="1"/>
    </xf>
    <xf numFmtId="0" fontId="2" fillId="6" borderId="42" xfId="0" applyFont="1" applyFill="1" applyBorder="1" applyAlignment="1" applyProtection="1">
      <alignment horizontal="center" vertical="center"/>
      <protection hidden="1"/>
    </xf>
    <xf numFmtId="0" fontId="2" fillId="6" borderId="61" xfId="0" applyFont="1" applyFill="1" applyBorder="1" applyAlignment="1" applyProtection="1">
      <alignment horizontal="center" vertical="center"/>
      <protection hidden="1"/>
    </xf>
    <xf numFmtId="0" fontId="40" fillId="9" borderId="41" xfId="0" quotePrefix="1" applyFont="1" applyFill="1" applyBorder="1" applyAlignment="1" applyProtection="1">
      <alignment horizontal="right" vertical="center"/>
      <protection hidden="1"/>
    </xf>
    <xf numFmtId="0" fontId="40" fillId="9" borderId="42" xfId="0" quotePrefix="1" applyFont="1" applyFill="1" applyBorder="1" applyAlignment="1" applyProtection="1">
      <alignment horizontal="right" vertical="center"/>
      <protection hidden="1"/>
    </xf>
    <xf numFmtId="0" fontId="40" fillId="9" borderId="63" xfId="0" quotePrefix="1" applyFont="1" applyFill="1" applyBorder="1" applyAlignment="1" applyProtection="1">
      <alignment horizontal="right" vertical="center"/>
      <protection hidden="1"/>
    </xf>
    <xf numFmtId="3" fontId="2" fillId="9" borderId="41" xfId="1" applyNumberFormat="1" applyFont="1" applyFill="1" applyBorder="1" applyAlignment="1" applyProtection="1">
      <alignment horizontal="right" vertical="center"/>
      <protection hidden="1"/>
    </xf>
    <xf numFmtId="3" fontId="2" fillId="9" borderId="63" xfId="1" applyNumberFormat="1" applyFont="1" applyFill="1" applyBorder="1" applyAlignment="1" applyProtection="1">
      <alignment horizontal="right" vertical="center"/>
      <protection hidden="1"/>
    </xf>
    <xf numFmtId="0" fontId="8" fillId="8" borderId="35" xfId="2" applyFont="1" applyFill="1" applyBorder="1" applyAlignment="1" applyProtection="1">
      <alignment horizontal="center" vertical="center" textRotation="90"/>
      <protection hidden="1"/>
    </xf>
    <xf numFmtId="0" fontId="8" fillId="8" borderId="26" xfId="2" applyFont="1" applyFill="1" applyBorder="1" applyAlignment="1" applyProtection="1">
      <alignment horizontal="center" vertical="center" textRotation="90"/>
      <protection hidden="1"/>
    </xf>
    <xf numFmtId="0" fontId="8" fillId="8" borderId="39" xfId="2" applyFont="1" applyFill="1" applyBorder="1" applyAlignment="1" applyProtection="1">
      <alignment horizontal="center" vertical="center" textRotation="90"/>
      <protection hidden="1"/>
    </xf>
    <xf numFmtId="0" fontId="3" fillId="5" borderId="37" xfId="2" applyFont="1" applyFill="1" applyBorder="1" applyAlignment="1" applyProtection="1">
      <alignment horizontal="left" vertical="center"/>
      <protection hidden="1"/>
    </xf>
    <xf numFmtId="0" fontId="3" fillId="5" borderId="51" xfId="2" applyFont="1" applyFill="1" applyBorder="1" applyAlignment="1" applyProtection="1">
      <alignment horizontal="left" vertical="center"/>
      <protection hidden="1"/>
    </xf>
    <xf numFmtId="0" fontId="3" fillId="5" borderId="38" xfId="2" applyFont="1" applyFill="1" applyBorder="1" applyAlignment="1" applyProtection="1">
      <alignment horizontal="left" vertical="center"/>
      <protection hidden="1"/>
    </xf>
    <xf numFmtId="0" fontId="3" fillId="5" borderId="9" xfId="2" applyFont="1" applyFill="1" applyBorder="1" applyAlignment="1" applyProtection="1">
      <alignment horizontal="left" vertical="center"/>
      <protection hidden="1"/>
    </xf>
    <xf numFmtId="0" fontId="3" fillId="5" borderId="10" xfId="2" applyFont="1" applyFill="1" applyBorder="1" applyAlignment="1" applyProtection="1">
      <alignment horizontal="left" vertical="center"/>
      <protection hidden="1"/>
    </xf>
    <xf numFmtId="0" fontId="3" fillId="5" borderId="11" xfId="2" applyFont="1" applyFill="1" applyBorder="1" applyAlignment="1" applyProtection="1">
      <alignment horizontal="left" vertical="center"/>
      <protection hidden="1"/>
    </xf>
    <xf numFmtId="0" fontId="15" fillId="5" borderId="24" xfId="2" applyFont="1" applyFill="1" applyBorder="1" applyAlignment="1" applyProtection="1">
      <alignment horizontal="center" vertical="center"/>
      <protection hidden="1"/>
    </xf>
    <xf numFmtId="0" fontId="15" fillId="5" borderId="26" xfId="2" applyFont="1" applyFill="1" applyBorder="1" applyAlignment="1" applyProtection="1">
      <alignment horizontal="center" vertical="center"/>
      <protection hidden="1"/>
    </xf>
    <xf numFmtId="0" fontId="15" fillId="5" borderId="13" xfId="2" applyFont="1" applyFill="1" applyBorder="1" applyAlignment="1" applyProtection="1">
      <alignment horizontal="center" vertical="center"/>
      <protection hidden="1"/>
    </xf>
    <xf numFmtId="0" fontId="3" fillId="5" borderId="34" xfId="2" applyFont="1" applyFill="1" applyBorder="1" applyAlignment="1" applyProtection="1">
      <alignment horizontal="left" vertical="center"/>
      <protection hidden="1"/>
    </xf>
    <xf numFmtId="0" fontId="3" fillId="5" borderId="52" xfId="2" applyFont="1" applyFill="1" applyBorder="1" applyAlignment="1" applyProtection="1">
      <alignment horizontal="left" vertical="center"/>
      <protection hidden="1"/>
    </xf>
    <xf numFmtId="0" fontId="3" fillId="5" borderId="40" xfId="2" applyFont="1" applyFill="1" applyBorder="1" applyAlignment="1" applyProtection="1">
      <alignment horizontal="left" vertical="center"/>
      <protection hidden="1"/>
    </xf>
    <xf numFmtId="0" fontId="15" fillId="16" borderId="24" xfId="2" applyFont="1" applyFill="1" applyBorder="1" applyAlignment="1" applyProtection="1">
      <alignment horizontal="center" vertical="center" wrapText="1"/>
      <protection hidden="1"/>
    </xf>
    <xf numFmtId="0" fontId="15" fillId="16" borderId="39" xfId="2" applyFont="1" applyFill="1" applyBorder="1" applyAlignment="1" applyProtection="1">
      <alignment horizontal="center" vertical="center" wrapText="1"/>
      <protection hidden="1"/>
    </xf>
    <xf numFmtId="0" fontId="3" fillId="2" borderId="9" xfId="2" applyFont="1" applyFill="1" applyBorder="1" applyAlignment="1" applyProtection="1">
      <alignment horizontal="left" vertical="center" indent="1"/>
      <protection hidden="1"/>
    </xf>
    <xf numFmtId="0" fontId="3" fillId="2" borderId="10" xfId="2" applyFont="1" applyFill="1" applyBorder="1" applyAlignment="1" applyProtection="1">
      <alignment horizontal="left" vertical="center" indent="1"/>
      <protection hidden="1"/>
    </xf>
    <xf numFmtId="0" fontId="3" fillId="2" borderId="11" xfId="2" applyFont="1" applyFill="1" applyBorder="1" applyAlignment="1" applyProtection="1">
      <alignment horizontal="left" vertical="center" indent="1"/>
      <protection hidden="1"/>
    </xf>
    <xf numFmtId="0" fontId="37" fillId="23" borderId="28" xfId="0" applyFont="1" applyFill="1" applyBorder="1" applyAlignment="1" applyProtection="1">
      <alignment horizontal="center"/>
      <protection hidden="1"/>
    </xf>
    <xf numFmtId="0" fontId="37" fillId="23" borderId="29" xfId="0" applyFont="1" applyFill="1" applyBorder="1" applyAlignment="1" applyProtection="1">
      <alignment horizontal="center"/>
      <protection hidden="1"/>
    </xf>
    <xf numFmtId="0" fontId="37" fillId="23" borderId="30" xfId="0" applyFont="1" applyFill="1" applyBorder="1" applyAlignment="1" applyProtection="1">
      <alignment horizontal="center"/>
      <protection hidden="1"/>
    </xf>
    <xf numFmtId="0" fontId="8" fillId="13" borderId="33" xfId="2" applyFont="1" applyFill="1" applyBorder="1" applyAlignment="1" applyProtection="1">
      <alignment horizontal="center" vertical="center" textRotation="90"/>
      <protection hidden="1"/>
    </xf>
    <xf numFmtId="0" fontId="3" fillId="2" borderId="37" xfId="2" applyFont="1" applyFill="1" applyBorder="1" applyAlignment="1" applyProtection="1">
      <alignment horizontal="left" vertical="center"/>
      <protection hidden="1"/>
    </xf>
    <xf numFmtId="0" fontId="3" fillId="2" borderId="51" xfId="2" applyFont="1" applyFill="1" applyBorder="1" applyAlignment="1" applyProtection="1">
      <alignment horizontal="left" vertical="center"/>
      <protection hidden="1"/>
    </xf>
    <xf numFmtId="0" fontId="3" fillId="2" borderId="38" xfId="2" applyFont="1" applyFill="1" applyBorder="1" applyAlignment="1" applyProtection="1">
      <alignment horizontal="left" vertical="center"/>
      <protection hidden="1"/>
    </xf>
    <xf numFmtId="0" fontId="3" fillId="2" borderId="9" xfId="2" quotePrefix="1" applyFont="1" applyFill="1" applyBorder="1" applyAlignment="1" applyProtection="1">
      <alignment horizontal="left" vertical="center"/>
      <protection hidden="1"/>
    </xf>
    <xf numFmtId="0" fontId="3" fillId="2" borderId="10" xfId="2" quotePrefix="1" applyFont="1" applyFill="1" applyBorder="1" applyAlignment="1" applyProtection="1">
      <alignment horizontal="left" vertical="center"/>
      <protection hidden="1"/>
    </xf>
    <xf numFmtId="0" fontId="3" fillId="2" borderId="11" xfId="2" applyFont="1" applyFill="1" applyBorder="1" applyAlignment="1" applyProtection="1">
      <alignment horizontal="left" vertical="center"/>
      <protection hidden="1"/>
    </xf>
    <xf numFmtId="0" fontId="8" fillId="18" borderId="2" xfId="0" applyFont="1" applyFill="1" applyBorder="1" applyAlignment="1" applyProtection="1">
      <alignment horizontal="center" vertical="center"/>
      <protection hidden="1"/>
    </xf>
    <xf numFmtId="0" fontId="8" fillId="6" borderId="9" xfId="2" applyFont="1" applyFill="1" applyBorder="1" applyAlignment="1" applyProtection="1">
      <alignment horizontal="left" vertical="center" indent="1"/>
      <protection hidden="1"/>
    </xf>
    <xf numFmtId="0" fontId="8" fillId="6" borderId="10" xfId="2" applyFont="1" applyFill="1" applyBorder="1" applyAlignment="1" applyProtection="1">
      <alignment horizontal="left" vertical="center" indent="1"/>
      <protection hidden="1"/>
    </xf>
    <xf numFmtId="0" fontId="8" fillId="6" borderId="11" xfId="2" applyFont="1" applyFill="1" applyBorder="1" applyAlignment="1" applyProtection="1">
      <alignment horizontal="left" vertical="center" indent="1"/>
      <protection hidden="1"/>
    </xf>
    <xf numFmtId="0" fontId="9" fillId="24" borderId="24" xfId="2" applyFont="1" applyFill="1" applyBorder="1" applyAlignment="1" applyProtection="1">
      <alignment horizontal="center" vertical="center" wrapText="1"/>
      <protection hidden="1"/>
    </xf>
    <xf numFmtId="0" fontId="9" fillId="24" borderId="26" xfId="2" applyFont="1" applyFill="1" applyBorder="1" applyAlignment="1" applyProtection="1">
      <alignment horizontal="center" vertical="center" wrapText="1"/>
      <protection hidden="1"/>
    </xf>
    <xf numFmtId="0" fontId="9" fillId="24" borderId="13" xfId="2" applyFont="1" applyFill="1" applyBorder="1" applyAlignment="1" applyProtection="1">
      <alignment horizontal="center" vertical="center" wrapText="1"/>
      <protection hidden="1"/>
    </xf>
    <xf numFmtId="0" fontId="4" fillId="21" borderId="24" xfId="2" applyFont="1" applyFill="1" applyBorder="1" applyAlignment="1" applyProtection="1">
      <alignment horizontal="center" vertical="center" wrapText="1"/>
      <protection hidden="1"/>
    </xf>
    <xf numFmtId="0" fontId="4" fillId="21" borderId="13" xfId="2" applyFont="1" applyFill="1" applyBorder="1" applyAlignment="1" applyProtection="1">
      <alignment horizontal="center" vertical="center" wrapText="1"/>
      <protection hidden="1"/>
    </xf>
    <xf numFmtId="0" fontId="2" fillId="7" borderId="9" xfId="2" applyFont="1" applyFill="1" applyBorder="1" applyAlignment="1" applyProtection="1">
      <alignment horizontal="center" vertical="center" wrapText="1"/>
      <protection hidden="1"/>
    </xf>
    <xf numFmtId="0" fontId="2" fillId="7" borderId="10" xfId="2" applyFont="1" applyFill="1" applyBorder="1" applyAlignment="1" applyProtection="1">
      <alignment horizontal="center" vertical="center" wrapText="1"/>
      <protection hidden="1"/>
    </xf>
    <xf numFmtId="0" fontId="2" fillId="7" borderId="11" xfId="2" applyFont="1" applyFill="1" applyBorder="1" applyAlignment="1" applyProtection="1">
      <alignment horizontal="center" vertical="center" wrapText="1"/>
      <protection hidden="1"/>
    </xf>
    <xf numFmtId="0" fontId="2" fillId="13" borderId="24" xfId="2" applyFont="1" applyFill="1" applyBorder="1" applyAlignment="1" applyProtection="1">
      <alignment horizontal="center" vertical="center" wrapText="1"/>
      <protection hidden="1"/>
    </xf>
    <xf numFmtId="0" fontId="2" fillId="13" borderId="13" xfId="2" applyFont="1" applyFill="1" applyBorder="1" applyAlignment="1" applyProtection="1">
      <alignment horizontal="center" vertical="center" wrapText="1"/>
      <protection hidden="1"/>
    </xf>
    <xf numFmtId="0" fontId="41" fillId="21" borderId="24" xfId="2" applyFont="1" applyFill="1" applyBorder="1" applyAlignment="1" applyProtection="1">
      <alignment horizontal="center" vertical="center" wrapText="1"/>
      <protection hidden="1"/>
    </xf>
    <xf numFmtId="0" fontId="41" fillId="21" borderId="13" xfId="2" applyFont="1" applyFill="1" applyBorder="1" applyAlignment="1" applyProtection="1">
      <alignment horizontal="center" vertical="center" wrapText="1"/>
      <protection hidden="1"/>
    </xf>
    <xf numFmtId="0" fontId="2" fillId="18" borderId="60" xfId="0" applyFont="1" applyFill="1" applyBorder="1" applyAlignment="1" applyProtection="1">
      <alignment horizontal="center" vertical="center"/>
      <protection hidden="1"/>
    </xf>
    <xf numFmtId="0" fontId="2" fillId="18" borderId="61" xfId="0" applyFont="1" applyFill="1" applyBorder="1" applyAlignment="1" applyProtection="1">
      <alignment horizontal="center" vertical="center"/>
      <protection hidden="1"/>
    </xf>
  </cellXfs>
  <cellStyles count="5">
    <cellStyle name="Hyperkobling" xfId="4" builtinId="8"/>
    <cellStyle name="Komma" xfId="1" builtinId="3"/>
    <cellStyle name="Normal" xfId="0" builtinId="0"/>
    <cellStyle name="Normal 2" xfId="3" xr:uid="{23430C9F-A4FA-4DAB-977C-984B4E451C9F}"/>
    <cellStyle name="Normal 3" xfId="2" xr:uid="{79EADEBF-B127-42ED-B68D-C6140609E047}"/>
  </cellStyles>
  <dxfs count="5">
    <dxf>
      <font>
        <color rgb="FFFF0000"/>
      </font>
    </dxf>
    <dxf>
      <font>
        <color rgb="FFFF0000"/>
      </font>
    </dxf>
    <dxf>
      <font>
        <color auto="1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7ECD4"/>
      <color rgb="FFFFFFB7"/>
      <color rgb="FFFFFFA3"/>
      <color rgb="FFFFF3D1"/>
      <color rgb="FFFFFFEB"/>
      <color rgb="FFE9F5DB"/>
      <color rgb="FFFFF9E7"/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2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andbruksdirektoratet.no/nb/nyhetsrom/nyhetsarkiv/nye-regler-for-lagring-og-bruk-av-gjodsel-trer-i-kraft" TargetMode="External"/><Relationship Id="rId1" Type="http://schemas.openxmlformats.org/officeDocument/2006/relationships/hyperlink" Target="#Spredeareal!I3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lovdata.no/dokument/SF/forskrift/2025-01-29-115?q=Forskrift%20om%20lagring%20og%20bruk" TargetMode="External"/><Relationship Id="rId1" Type="http://schemas.openxmlformats.org/officeDocument/2006/relationships/hyperlink" Target="#Meny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1143000</xdr:colOff>
      <xdr:row>6</xdr:row>
      <xdr:rowOff>28575</xdr:rowOff>
    </xdr:from>
    <xdr:to>
      <xdr:col>9</xdr:col>
      <xdr:colOff>1466850</xdr:colOff>
      <xdr:row>6</xdr:row>
      <xdr:rowOff>495300</xdr:rowOff>
    </xdr:to>
    <xdr:sp macro="" textlink="">
      <xdr:nvSpPr>
        <xdr:cNvPr id="3" name="Rektangel: skråkan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43650" y="2705100"/>
          <a:ext cx="1638300" cy="466725"/>
        </a:xfrm>
        <a:prstGeom prst="bevel">
          <a:avLst>
            <a:gd name="adj" fmla="val 7885"/>
          </a:avLst>
        </a:prstGeom>
        <a:solidFill>
          <a:srgbClr val="FFF9E7"/>
        </a:solidFill>
        <a:ln w="3175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600" b="1">
              <a:solidFill>
                <a:schemeClr val="tx1"/>
              </a:solidFill>
              <a:latin typeface="+mj-lt"/>
            </a:rPr>
            <a:t>Til kalkulatoren</a:t>
          </a:r>
        </a:p>
      </xdr:txBody>
    </xdr:sp>
    <xdr:clientData/>
  </xdr:twoCellAnchor>
  <xdr:twoCellAnchor>
    <xdr:from>
      <xdr:col>3</xdr:col>
      <xdr:colOff>161193</xdr:colOff>
      <xdr:row>30</xdr:row>
      <xdr:rowOff>36635</xdr:rowOff>
    </xdr:from>
    <xdr:to>
      <xdr:col>8</xdr:col>
      <xdr:colOff>1223596</xdr:colOff>
      <xdr:row>31</xdr:row>
      <xdr:rowOff>36635</xdr:rowOff>
    </xdr:to>
    <xdr:sp macro="" textlink="">
      <xdr:nvSpPr>
        <xdr:cNvPr id="2" name="Rektange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B38A03-2C45-6970-5A13-D8138FBDFA48}"/>
            </a:ext>
          </a:extLst>
        </xdr:cNvPr>
        <xdr:cNvSpPr/>
      </xdr:nvSpPr>
      <xdr:spPr>
        <a:xfrm>
          <a:off x="886558" y="6872654"/>
          <a:ext cx="5319346" cy="373673"/>
        </a:xfrm>
        <a:prstGeom prst="rect">
          <a:avLst/>
        </a:prstGeom>
        <a:solidFill>
          <a:srgbClr val="F8F8F8">
            <a:alpha val="3137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0</xdr:row>
      <xdr:rowOff>59242</xdr:rowOff>
    </xdr:from>
    <xdr:to>
      <xdr:col>5</xdr:col>
      <xdr:colOff>756898</xdr:colOff>
      <xdr:row>0</xdr:row>
      <xdr:rowOff>411674</xdr:rowOff>
    </xdr:to>
    <xdr:sp macro="" textlink="">
      <xdr:nvSpPr>
        <xdr:cNvPr id="4" name="Rektangel: skråkan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1802" y="59242"/>
          <a:ext cx="1564100" cy="352432"/>
        </a:xfrm>
        <a:prstGeom prst="bevel">
          <a:avLst>
            <a:gd name="adj" fmla="val 12500"/>
          </a:avLst>
        </a:prstGeom>
        <a:solidFill>
          <a:srgbClr val="FFF9E7"/>
        </a:solidFill>
        <a:ln w="3175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b-NO" sz="1100">
              <a:solidFill>
                <a:schemeClr val="tx1"/>
              </a:solidFill>
              <a:latin typeface="+mj-lt"/>
            </a:rPr>
            <a:t>Til</a:t>
          </a:r>
          <a:r>
            <a:rPr lang="nb-NO" sz="1100" baseline="0">
              <a:solidFill>
                <a:schemeClr val="tx1"/>
              </a:solidFill>
              <a:latin typeface="+mj-lt"/>
            </a:rPr>
            <a:t> i</a:t>
          </a:r>
          <a:r>
            <a:rPr lang="nb-NO" sz="1100">
              <a:solidFill>
                <a:schemeClr val="tx1"/>
              </a:solidFill>
              <a:latin typeface="+mj-lt"/>
            </a:rPr>
            <a:t>nstruks</a:t>
          </a:r>
        </a:p>
      </xdr:txBody>
    </xdr:sp>
    <xdr:clientData fPrintsWithSheet="0"/>
  </xdr:twoCellAnchor>
  <xdr:twoCellAnchor editAs="absolute">
    <xdr:from>
      <xdr:col>18</xdr:col>
      <xdr:colOff>177585</xdr:colOff>
      <xdr:row>0</xdr:row>
      <xdr:rowOff>48432</xdr:rowOff>
    </xdr:from>
    <xdr:to>
      <xdr:col>20</xdr:col>
      <xdr:colOff>40360</xdr:colOff>
      <xdr:row>0</xdr:row>
      <xdr:rowOff>453799</xdr:rowOff>
    </xdr:to>
    <xdr:sp macro="" textlink="">
      <xdr:nvSpPr>
        <xdr:cNvPr id="3" name="TekstSylind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3E5B3E-89CB-530A-797A-20226D722228}"/>
            </a:ext>
          </a:extLst>
        </xdr:cNvPr>
        <xdr:cNvSpPr txBox="1"/>
      </xdr:nvSpPr>
      <xdr:spPr>
        <a:xfrm>
          <a:off x="9460424" y="48432"/>
          <a:ext cx="1622478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 b="0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Forskrift om lagring og bruk av gjødsel mv.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1%20Godkjenning%20spredeareal%20BM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Jobb\9%20Kart%20jordpr&#248;ver%20gj&#248;dslingsplan\Div\sprareal\Nono%20Spreieare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lopplysninger"/>
      <sheetName val="Spredeareal godkjenning"/>
      <sheetName val="Spreie Div beregninger"/>
      <sheetName val="Om kalkulatoren"/>
      <sheetName val="Spredeareal godkjenning (2)"/>
      <sheetName val="PT-koder"/>
      <sheetName val="Kommun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deareal"/>
      <sheetName val="Navn"/>
      <sheetName val="Areal"/>
      <sheetName val="Faktorer"/>
      <sheetName val="Dyr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andbruksdirektoratet.no/nb/nyhetsrom/nyhetsarkiv/nye-regler-for-lagring-og-bruk-av-gjodsel-trer-i-kraf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ABB3-4247-4934-83EB-7A82014B9D9E}">
  <sheetPr>
    <pageSetUpPr fitToPage="1"/>
  </sheetPr>
  <dimension ref="B1:K32"/>
  <sheetViews>
    <sheetView showGridLines="0" showRowColHeaders="0" topLeftCell="A2" zoomScaleNormal="100" workbookViewId="0"/>
  </sheetViews>
  <sheetFormatPr defaultColWidth="11.42578125" defaultRowHeight="15"/>
  <cols>
    <col min="1" max="1" width="8.85546875" style="23" customWidth="1"/>
    <col min="2" max="2" width="3.28515625" style="23" hidden="1" customWidth="1"/>
    <col min="3" max="3" width="2" style="23" customWidth="1"/>
    <col min="4" max="4" width="4" style="23" customWidth="1"/>
    <col min="5" max="5" width="17.85546875" style="23" customWidth="1"/>
    <col min="6" max="6" width="11.42578125" style="23" customWidth="1"/>
    <col min="7" max="7" width="22.42578125" style="23" customWidth="1"/>
    <col min="8" max="8" width="8.140625" style="23" customWidth="1"/>
    <col min="9" max="9" width="19.7109375" style="23" customWidth="1"/>
    <col min="10" max="10" width="27.85546875" style="23" customWidth="1"/>
    <col min="11" max="11" width="4.42578125" style="23" customWidth="1"/>
    <col min="12" max="16384" width="11.42578125" style="23"/>
  </cols>
  <sheetData>
    <row r="1" spans="3:11" ht="7.5" hidden="1" customHeight="1"/>
    <row r="2" spans="3:11" ht="7.5" customHeight="1"/>
    <row r="3" spans="3:11" ht="31.5" customHeight="1">
      <c r="C3" s="199" t="s">
        <v>0</v>
      </c>
      <c r="D3" s="200"/>
      <c r="E3" s="200"/>
      <c r="F3" s="200"/>
      <c r="G3" s="200"/>
      <c r="H3" s="200"/>
      <c r="I3" s="200"/>
      <c r="J3" s="200"/>
      <c r="K3" s="201"/>
    </row>
    <row r="4" spans="3:11" ht="35.25" customHeight="1">
      <c r="C4" s="25"/>
      <c r="D4" s="202" t="s">
        <v>1</v>
      </c>
      <c r="E4" s="202"/>
      <c r="F4" s="202"/>
      <c r="G4" s="202"/>
      <c r="H4" s="202"/>
      <c r="I4" s="202"/>
      <c r="J4" s="202"/>
      <c r="K4" s="28"/>
    </row>
    <row r="5" spans="3:11" ht="50.25" customHeight="1">
      <c r="C5" s="25"/>
      <c r="D5" s="30"/>
      <c r="E5" s="203" t="s">
        <v>2</v>
      </c>
      <c r="F5" s="204"/>
      <c r="G5" s="204"/>
      <c r="H5" s="204"/>
      <c r="I5" s="204"/>
      <c r="J5" s="204"/>
      <c r="K5" s="28"/>
    </row>
    <row r="6" spans="3:11" ht="33.75" customHeight="1">
      <c r="C6" s="25"/>
      <c r="D6" s="35"/>
      <c r="E6" s="198" t="s">
        <v>3</v>
      </c>
      <c r="F6" s="198"/>
      <c r="G6" s="198"/>
      <c r="H6" s="198"/>
      <c r="I6" s="198"/>
      <c r="J6" s="198"/>
      <c r="K6" s="28"/>
    </row>
    <row r="7" spans="3:11" ht="42.75" customHeight="1">
      <c r="C7" s="25"/>
      <c r="D7" s="30"/>
      <c r="E7" s="194" t="s">
        <v>4</v>
      </c>
      <c r="F7" s="195"/>
      <c r="G7" s="196"/>
      <c r="H7" s="27"/>
      <c r="I7" s="71" t="s">
        <v>5</v>
      </c>
      <c r="J7" s="29"/>
      <c r="K7" s="28"/>
    </row>
    <row r="8" spans="3:11" ht="18.75" customHeight="1">
      <c r="C8" s="25"/>
      <c r="D8" s="27"/>
      <c r="E8" s="197" t="s">
        <v>6</v>
      </c>
      <c r="F8" s="197"/>
      <c r="G8" s="197"/>
      <c r="H8" s="197"/>
      <c r="I8" s="197"/>
      <c r="J8" s="197"/>
      <c r="K8" s="28"/>
    </row>
    <row r="9" spans="3:11" ht="18" customHeight="1">
      <c r="C9" s="25"/>
      <c r="D9" s="27"/>
      <c r="E9" s="26" t="s">
        <v>7</v>
      </c>
      <c r="F9" s="27"/>
      <c r="G9" s="27"/>
      <c r="H9" s="27"/>
      <c r="I9" s="27"/>
      <c r="J9" s="27"/>
      <c r="K9" s="28"/>
    </row>
    <row r="10" spans="3:11" s="36" customFormat="1" ht="15.75" customHeight="1">
      <c r="C10" s="66"/>
      <c r="D10" s="34"/>
      <c r="E10" s="69" t="s">
        <v>8</v>
      </c>
      <c r="F10" s="67" t="s">
        <v>9</v>
      </c>
      <c r="G10" s="67"/>
      <c r="H10" s="67"/>
      <c r="I10" s="192" t="s">
        <v>10</v>
      </c>
      <c r="J10" s="193"/>
      <c r="K10" s="68"/>
    </row>
    <row r="11" spans="3:11" s="36" customFormat="1" ht="15.75" customHeight="1">
      <c r="C11" s="66"/>
      <c r="D11" s="34"/>
      <c r="E11" s="69" t="s">
        <v>11</v>
      </c>
      <c r="F11" s="67" t="s">
        <v>9</v>
      </c>
      <c r="G11" s="67"/>
      <c r="H11" s="67"/>
      <c r="I11" s="192"/>
      <c r="J11" s="193"/>
      <c r="K11" s="68"/>
    </row>
    <row r="12" spans="3:11" ht="7.5" customHeight="1">
      <c r="C12" s="25"/>
      <c r="D12" s="27"/>
      <c r="E12" s="27"/>
      <c r="F12" s="27"/>
      <c r="G12" s="27"/>
      <c r="H12" s="27"/>
      <c r="I12" s="27"/>
      <c r="J12" s="27"/>
      <c r="K12" s="28"/>
    </row>
    <row r="13" spans="3:11">
      <c r="C13" s="25"/>
      <c r="D13" s="27"/>
      <c r="E13" s="37" t="s">
        <v>12</v>
      </c>
      <c r="F13" s="37"/>
      <c r="G13" s="37"/>
      <c r="H13" s="37"/>
      <c r="I13" s="37"/>
      <c r="J13" s="37"/>
      <c r="K13" s="28"/>
    </row>
    <row r="14" spans="3:11" ht="7.5" customHeight="1">
      <c r="C14" s="25"/>
      <c r="D14" s="27"/>
      <c r="E14" s="38"/>
      <c r="F14" s="37"/>
      <c r="G14" s="37"/>
      <c r="H14" s="37"/>
      <c r="I14" s="37"/>
      <c r="J14" s="37"/>
      <c r="K14" s="28"/>
    </row>
    <row r="15" spans="3:11" ht="18.75" customHeight="1">
      <c r="C15" s="25"/>
      <c r="D15" s="27"/>
      <c r="E15" s="95" t="s">
        <v>13</v>
      </c>
      <c r="F15" s="27"/>
      <c r="G15" s="27"/>
      <c r="H15" s="27"/>
      <c r="I15" s="27"/>
      <c r="J15" s="27"/>
      <c r="K15" s="28"/>
    </row>
    <row r="16" spans="3:11" s="36" customFormat="1" ht="15.75" customHeight="1">
      <c r="C16" s="66"/>
      <c r="D16" s="34"/>
      <c r="E16" s="186" t="s">
        <v>14</v>
      </c>
      <c r="F16" s="67"/>
      <c r="G16" s="67"/>
      <c r="H16" s="67"/>
      <c r="I16" s="67"/>
      <c r="J16" s="67"/>
      <c r="K16" s="68"/>
    </row>
    <row r="17" spans="3:11" s="36" customFormat="1" ht="15.75" customHeight="1">
      <c r="C17" s="66"/>
      <c r="D17" s="34"/>
      <c r="E17" s="186" t="s">
        <v>15</v>
      </c>
      <c r="F17" s="67"/>
      <c r="G17" s="67"/>
      <c r="H17" s="67"/>
      <c r="I17" s="67"/>
      <c r="J17" s="67"/>
      <c r="K17" s="68"/>
    </row>
    <row r="18" spans="3:11" s="36" customFormat="1" ht="15.75" customHeight="1">
      <c r="C18" s="66"/>
      <c r="D18" s="34"/>
      <c r="E18" s="186" t="s">
        <v>16</v>
      </c>
      <c r="F18" s="67"/>
      <c r="G18" s="67"/>
      <c r="H18" s="67"/>
      <c r="I18" s="67"/>
      <c r="J18" s="67"/>
      <c r="K18" s="68"/>
    </row>
    <row r="19" spans="3:11" ht="16.5" customHeight="1">
      <c r="C19" s="25"/>
      <c r="D19" s="27"/>
      <c r="E19" s="186" t="s">
        <v>17</v>
      </c>
      <c r="F19" s="70"/>
      <c r="G19" s="70"/>
      <c r="H19" s="70"/>
      <c r="I19" s="70"/>
      <c r="J19" s="70"/>
      <c r="K19" s="28"/>
    </row>
    <row r="20" spans="3:11" ht="22.5" customHeight="1">
      <c r="C20" s="25"/>
      <c r="D20" s="27"/>
      <c r="E20" s="26" t="s">
        <v>18</v>
      </c>
      <c r="F20" s="27"/>
      <c r="G20" s="27"/>
      <c r="H20" s="27"/>
      <c r="I20" s="27"/>
      <c r="J20" s="27"/>
      <c r="K20" s="28"/>
    </row>
    <row r="21" spans="3:11" s="36" customFormat="1" ht="15" customHeight="1">
      <c r="C21" s="66"/>
      <c r="D21" s="34"/>
      <c r="E21" s="186" t="s">
        <v>19</v>
      </c>
      <c r="F21" s="67"/>
      <c r="G21" s="67"/>
      <c r="H21" s="67"/>
      <c r="I21" s="67"/>
      <c r="J21" s="67"/>
      <c r="K21" s="68"/>
    </row>
    <row r="22" spans="3:11" s="36" customFormat="1" ht="15" customHeight="1">
      <c r="C22" s="66"/>
      <c r="D22" s="34"/>
      <c r="E22" s="186" t="s">
        <v>20</v>
      </c>
      <c r="F22" s="67"/>
      <c r="G22" s="67"/>
      <c r="H22" s="67"/>
      <c r="I22" s="67"/>
      <c r="J22" s="67"/>
      <c r="K22" s="68"/>
    </row>
    <row r="23" spans="3:11" s="36" customFormat="1" ht="15" customHeight="1">
      <c r="C23" s="66"/>
      <c r="D23" s="34"/>
      <c r="E23" s="186" t="s">
        <v>21</v>
      </c>
      <c r="F23" s="67"/>
      <c r="G23" s="67"/>
      <c r="H23" s="67"/>
      <c r="I23" s="67"/>
      <c r="J23" s="67"/>
      <c r="K23" s="68"/>
    </row>
    <row r="24" spans="3:11" s="36" customFormat="1" ht="15" customHeight="1">
      <c r="C24" s="66"/>
      <c r="D24" s="34"/>
      <c r="E24" s="186" t="s">
        <v>22</v>
      </c>
      <c r="F24" s="67"/>
      <c r="G24" s="67"/>
      <c r="H24" s="67"/>
      <c r="I24" s="67"/>
      <c r="J24" s="67"/>
      <c r="K24" s="68"/>
    </row>
    <row r="25" spans="3:11" s="36" customFormat="1" ht="9" customHeight="1">
      <c r="C25" s="66"/>
      <c r="D25" s="34"/>
      <c r="E25" s="67"/>
      <c r="F25" s="67"/>
      <c r="G25" s="67"/>
      <c r="H25" s="67"/>
      <c r="I25" s="67"/>
      <c r="J25" s="67"/>
      <c r="K25" s="68"/>
    </row>
    <row r="26" spans="3:11" ht="18.75" customHeight="1">
      <c r="C26" s="25"/>
      <c r="D26" s="27"/>
      <c r="E26" s="95" t="s">
        <v>23</v>
      </c>
      <c r="F26" s="27"/>
      <c r="G26" s="27"/>
      <c r="H26" s="27"/>
      <c r="I26" s="27"/>
      <c r="J26" s="27"/>
      <c r="K26" s="28"/>
    </row>
    <row r="27" spans="3:11">
      <c r="C27" s="25"/>
      <c r="D27" s="27"/>
      <c r="E27" s="185" t="s">
        <v>24</v>
      </c>
      <c r="F27" s="37"/>
      <c r="G27" s="37"/>
      <c r="H27" s="37"/>
      <c r="I27" s="37"/>
      <c r="J27" s="37"/>
      <c r="K27" s="28"/>
    </row>
    <row r="28" spans="3:11" ht="7.5" customHeight="1">
      <c r="C28" s="25"/>
      <c r="D28" s="27"/>
      <c r="E28" s="185"/>
      <c r="F28" s="37"/>
      <c r="G28" s="37"/>
      <c r="H28" s="37"/>
      <c r="I28" s="37"/>
      <c r="J28" s="37"/>
      <c r="K28" s="28"/>
    </row>
    <row r="29" spans="3:11">
      <c r="C29" s="25"/>
      <c r="D29" s="27"/>
      <c r="E29" s="185" t="s">
        <v>25</v>
      </c>
      <c r="F29" s="37"/>
      <c r="G29" s="37"/>
      <c r="H29" s="37"/>
      <c r="I29" s="37"/>
      <c r="J29" s="37"/>
      <c r="K29" s="28"/>
    </row>
    <row r="30" spans="3:11" s="174" customFormat="1" ht="8.25" customHeight="1">
      <c r="C30" s="175"/>
      <c r="D30" s="173"/>
      <c r="E30" s="173"/>
      <c r="F30" s="173"/>
      <c r="G30" s="173"/>
      <c r="H30" s="173"/>
      <c r="I30" s="173"/>
      <c r="J30" s="173"/>
      <c r="K30" s="176"/>
    </row>
    <row r="31" spans="3:11" ht="29.25" customHeight="1">
      <c r="C31" s="181"/>
      <c r="D31" s="182"/>
      <c r="E31" s="182" t="e" vm="1">
        <v>#VALUE!</v>
      </c>
      <c r="F31" s="183" t="s">
        <v>26</v>
      </c>
      <c r="G31" s="182"/>
      <c r="H31" s="182"/>
      <c r="I31" s="182"/>
      <c r="J31" s="182"/>
      <c r="K31" s="184"/>
    </row>
    <row r="32" spans="3:11" ht="4.5" customHeight="1">
      <c r="C32" s="177"/>
      <c r="D32" s="178"/>
      <c r="E32" s="178"/>
      <c r="F32" s="179"/>
      <c r="G32" s="178"/>
      <c r="H32" s="178"/>
      <c r="I32" s="178"/>
      <c r="J32" s="178"/>
      <c r="K32" s="180"/>
    </row>
  </sheetData>
  <sheetProtection algorithmName="SHA-512" hashValue="gICdAppsXltQhA+R58BDj0GL0ibwB7JoPMjLVDgT4p/s/ppu0XlijL6nakHpTc4rUmoDtwpNxHMPGCnxS7fRGw==" saltValue="CeTG+wVcLRo9JGlSkc+T/w==" spinCount="100000" sheet="1" selectLockedCells="1" selectUnlockedCells="1"/>
  <mergeCells count="7">
    <mergeCell ref="I10:J11"/>
    <mergeCell ref="E7:G7"/>
    <mergeCell ref="E8:J8"/>
    <mergeCell ref="E6:J6"/>
    <mergeCell ref="C3:K3"/>
    <mergeCell ref="D4:J4"/>
    <mergeCell ref="E5:J5"/>
  </mergeCells>
  <pageMargins left="0.25" right="0.25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4FD9-B27C-4CD0-A820-F89BB737EEC8}">
  <sheetPr>
    <pageSetUpPr fitToPage="1"/>
  </sheetPr>
  <dimension ref="C1:AJ146"/>
  <sheetViews>
    <sheetView showGridLines="0" showRowColHeaders="0" showZeros="0" tabSelected="1" zoomScale="106" zoomScaleNormal="106" workbookViewId="0">
      <selection activeCell="P8" sqref="P8"/>
    </sheetView>
  </sheetViews>
  <sheetFormatPr defaultColWidth="11.42578125" defaultRowHeight="15"/>
  <cols>
    <col min="1" max="1" width="2.28515625" style="3" customWidth="1"/>
    <col min="2" max="2" width="0.7109375" style="3" customWidth="1"/>
    <col min="3" max="3" width="0.5703125" style="2" customWidth="1"/>
    <col min="4" max="4" width="3.85546875" style="3" customWidth="1"/>
    <col min="5" max="5" width="7.5703125" style="3" customWidth="1"/>
    <col min="6" max="6" width="17.85546875" style="3" customWidth="1"/>
    <col min="7" max="7" width="9.5703125" style="3" customWidth="1"/>
    <col min="8" max="8" width="6.7109375" style="3" customWidth="1"/>
    <col min="9" max="9" width="8.7109375" style="3" customWidth="1"/>
    <col min="10" max="10" width="10.5703125" style="3" customWidth="1"/>
    <col min="11" max="12" width="11" style="3" customWidth="1"/>
    <col min="13" max="13" width="1.28515625" style="3" customWidth="1"/>
    <col min="14" max="17" width="11.42578125" style="3" customWidth="1"/>
    <col min="18" max="18" width="1.85546875" style="3" customWidth="1"/>
    <col min="19" max="20" width="13.140625" style="3" customWidth="1"/>
    <col min="21" max="21" width="10.5703125" style="3" customWidth="1"/>
    <col min="22" max="22" width="1.28515625" style="2" customWidth="1"/>
    <col min="23" max="23" width="2.140625" style="1" customWidth="1"/>
    <col min="24" max="28" width="11.42578125" style="3"/>
    <col min="29" max="29" width="11.7109375" style="120" hidden="1" customWidth="1"/>
    <col min="30" max="31" width="10.140625" style="120" hidden="1" customWidth="1"/>
    <col min="32" max="32" width="3.5703125" style="120" hidden="1" customWidth="1"/>
    <col min="33" max="33" width="33.5703125" style="120" hidden="1" customWidth="1"/>
    <col min="34" max="34" width="22.42578125" style="120" hidden="1" customWidth="1"/>
    <col min="35" max="35" width="3.5703125" style="120" hidden="1" customWidth="1"/>
    <col min="36" max="36" width="3.7109375" style="120" hidden="1" customWidth="1"/>
    <col min="37" max="16384" width="11.42578125" style="3"/>
  </cols>
  <sheetData>
    <row r="1" spans="3:36" ht="37.5" customHeight="1">
      <c r="C1" s="3"/>
      <c r="D1" s="24"/>
      <c r="E1" s="24"/>
      <c r="F1" s="187" t="s">
        <v>27</v>
      </c>
      <c r="G1" s="252" t="s">
        <v>28</v>
      </c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U1" s="188" t="e" vm="1">
        <v>#VALUE!</v>
      </c>
      <c r="V1" s="24"/>
      <c r="W1" s="3"/>
      <c r="AC1" s="105"/>
      <c r="AD1" s="105"/>
      <c r="AE1" s="105"/>
      <c r="AF1" s="105"/>
      <c r="AG1" s="105"/>
      <c r="AH1" s="105"/>
      <c r="AI1" s="105"/>
      <c r="AJ1" s="105"/>
    </row>
    <row r="2" spans="3:36" s="32" customFormat="1" ht="6.75">
      <c r="C2" s="91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72"/>
      <c r="AC2" s="106"/>
      <c r="AD2" s="106"/>
      <c r="AE2" s="106"/>
      <c r="AF2" s="106"/>
      <c r="AG2" s="106"/>
      <c r="AH2" s="106"/>
      <c r="AI2" s="106"/>
      <c r="AJ2" s="106"/>
    </row>
    <row r="3" spans="3:36" ht="20.25" customHeight="1">
      <c r="C3" s="92"/>
      <c r="E3" s="93" t="s">
        <v>29</v>
      </c>
      <c r="F3" s="253" t="s">
        <v>30</v>
      </c>
      <c r="G3" s="254"/>
      <c r="H3" s="254"/>
      <c r="I3" s="255"/>
      <c r="J3" s="93" t="s">
        <v>31</v>
      </c>
      <c r="K3" s="256" t="s">
        <v>32</v>
      </c>
      <c r="L3" s="257"/>
      <c r="M3" s="79"/>
      <c r="N3" s="262" t="str">
        <f>IF(F3=K3,"",CONCATENATE("Tillatt mengde P i regionen for ",K3," er ",AI48," kg/daa for full- og overfl.dyrka jord."))</f>
        <v>Tillatt mengde P i regionen for 01.01.2025 – 31.12.2026 er 3,5 kg/daa for full- og overfl.dyrka jord.</v>
      </c>
      <c r="O3" s="263"/>
      <c r="P3" s="263"/>
      <c r="Q3" s="263"/>
      <c r="R3" s="263"/>
      <c r="S3" s="263"/>
      <c r="T3" s="263"/>
      <c r="U3" s="264"/>
      <c r="V3" s="73"/>
      <c r="W3" s="3"/>
      <c r="AC3" s="105"/>
      <c r="AD3" s="105"/>
      <c r="AE3" s="105"/>
      <c r="AF3" s="105"/>
      <c r="AG3" s="105"/>
      <c r="AH3" s="105"/>
      <c r="AI3" s="105"/>
      <c r="AJ3" s="105"/>
    </row>
    <row r="4" spans="3:36" s="33" customFormat="1" ht="5.25" customHeight="1">
      <c r="C4" s="90"/>
      <c r="D4" s="79"/>
      <c r="E4" s="79"/>
      <c r="F4" s="79"/>
      <c r="G4" s="79"/>
      <c r="H4" s="79"/>
      <c r="I4" s="79"/>
      <c r="J4" s="79"/>
      <c r="K4" s="79"/>
      <c r="L4" s="79"/>
      <c r="M4" s="88"/>
      <c r="N4" s="88"/>
      <c r="O4" s="88"/>
      <c r="P4" s="88"/>
      <c r="Q4" s="88"/>
      <c r="R4" s="88"/>
      <c r="S4" s="88"/>
      <c r="T4" s="88"/>
      <c r="U4" s="89"/>
      <c r="V4" s="74"/>
      <c r="AC4" s="107"/>
      <c r="AD4" s="107"/>
      <c r="AE4" s="107"/>
      <c r="AF4" s="107"/>
      <c r="AG4" s="107"/>
      <c r="AH4" s="107"/>
      <c r="AI4" s="107"/>
      <c r="AJ4" s="107"/>
    </row>
    <row r="5" spans="3:36" ht="20.25" customHeight="1">
      <c r="C5" s="90"/>
      <c r="D5" s="265" t="s">
        <v>33</v>
      </c>
      <c r="E5" s="266"/>
      <c r="F5" s="266"/>
      <c r="G5" s="266"/>
      <c r="H5" s="266"/>
      <c r="I5" s="266"/>
      <c r="J5" s="266"/>
      <c r="K5" s="266"/>
      <c r="L5" s="267"/>
      <c r="M5" s="83"/>
      <c r="N5" s="269" t="s">
        <v>34</v>
      </c>
      <c r="O5" s="270"/>
      <c r="P5" s="270"/>
      <c r="Q5" s="271"/>
      <c r="R5" s="104"/>
      <c r="S5" s="322" t="s">
        <v>35</v>
      </c>
      <c r="T5" s="322"/>
      <c r="U5" s="322"/>
      <c r="V5" s="75"/>
      <c r="W5" s="3"/>
      <c r="AC5" s="105" t="s">
        <v>36</v>
      </c>
      <c r="AD5" s="105" t="s">
        <v>37</v>
      </c>
      <c r="AE5" s="108"/>
      <c r="AF5" s="105"/>
      <c r="AG5" s="105"/>
      <c r="AH5" s="105"/>
      <c r="AI5" s="105"/>
      <c r="AJ5" s="105"/>
    </row>
    <row r="6" spans="3:36" ht="15" customHeight="1" thickBot="1">
      <c r="C6" s="78"/>
      <c r="D6" s="121" t="s">
        <v>38</v>
      </c>
      <c r="E6" s="122" t="s">
        <v>39</v>
      </c>
      <c r="F6" s="272" t="s">
        <v>40</v>
      </c>
      <c r="G6" s="273"/>
      <c r="H6" s="274"/>
      <c r="I6" s="123" t="s">
        <v>41</v>
      </c>
      <c r="J6" s="124" t="s">
        <v>42</v>
      </c>
      <c r="K6" s="124" t="s">
        <v>43</v>
      </c>
      <c r="L6" s="124" t="s">
        <v>44</v>
      </c>
      <c r="M6" s="79"/>
      <c r="N6" s="127" t="s">
        <v>45</v>
      </c>
      <c r="O6" s="128" t="s">
        <v>46</v>
      </c>
      <c r="P6" s="128" t="s">
        <v>47</v>
      </c>
      <c r="Q6" s="129" t="s">
        <v>44</v>
      </c>
      <c r="R6" s="88"/>
      <c r="S6" s="130" t="s">
        <v>48</v>
      </c>
      <c r="T6" s="130" t="s">
        <v>49</v>
      </c>
      <c r="U6" s="130" t="s">
        <v>44</v>
      </c>
      <c r="V6" s="75"/>
      <c r="W6" s="3"/>
      <c r="AC6" s="105" t="s">
        <v>50</v>
      </c>
      <c r="AD6" s="105">
        <v>0</v>
      </c>
      <c r="AE6" s="105"/>
      <c r="AF6" s="105"/>
      <c r="AG6" s="105"/>
      <c r="AH6" s="105"/>
      <c r="AI6" s="105"/>
      <c r="AJ6" s="105"/>
    </row>
    <row r="7" spans="3:36" ht="15.75" customHeight="1">
      <c r="C7" s="78"/>
      <c r="D7" s="261" t="s">
        <v>51</v>
      </c>
      <c r="E7" s="275">
        <v>120</v>
      </c>
      <c r="F7" s="64" t="s">
        <v>52</v>
      </c>
      <c r="G7" s="64"/>
      <c r="H7" s="134"/>
      <c r="I7" s="4">
        <f>IF(H7="",0,((H7/7.7)^(2/3))*I8)</f>
        <v>0</v>
      </c>
      <c r="J7" s="138"/>
      <c r="K7" s="138"/>
      <c r="L7" s="44">
        <f>IF(H7="",0,(K7+J7)/2*I7)</f>
        <v>0</v>
      </c>
      <c r="M7" s="84"/>
      <c r="N7" s="142"/>
      <c r="O7" s="142"/>
      <c r="P7" s="142"/>
      <c r="Q7" s="125">
        <f>(N7*O7*I7)*P7/(52*24)</f>
        <v>0</v>
      </c>
      <c r="R7" s="88"/>
      <c r="S7" s="144"/>
      <c r="T7" s="142"/>
      <c r="U7" s="170" t="str">
        <f t="shared" ref="U7:U18" si="0">IF(S7="","",T7*(VLOOKUP(S7,$AC$7:$AD$18,2)))</f>
        <v/>
      </c>
      <c r="V7" s="75"/>
      <c r="W7" s="3"/>
      <c r="AC7" s="105" t="s">
        <v>53</v>
      </c>
      <c r="AD7" s="105">
        <v>0.04</v>
      </c>
      <c r="AE7" s="105"/>
      <c r="AF7" s="105"/>
      <c r="AG7" s="105"/>
      <c r="AH7" s="105"/>
      <c r="AI7" s="105"/>
      <c r="AJ7" s="105"/>
    </row>
    <row r="8" spans="3:36" ht="15.75" customHeight="1">
      <c r="C8" s="78"/>
      <c r="D8" s="261"/>
      <c r="E8" s="276"/>
      <c r="F8" s="278" t="s">
        <v>54</v>
      </c>
      <c r="G8" s="279"/>
      <c r="H8" s="280"/>
      <c r="I8" s="4">
        <v>15</v>
      </c>
      <c r="J8" s="138"/>
      <c r="K8" s="138"/>
      <c r="L8" s="44">
        <f>(K8+J8)/2*I8</f>
        <v>0</v>
      </c>
      <c r="M8" s="85"/>
      <c r="N8" s="142"/>
      <c r="O8" s="142"/>
      <c r="P8" s="142"/>
      <c r="Q8" s="125">
        <f>(N8*O8*I8)*P8/(52*24)</f>
        <v>0</v>
      </c>
      <c r="R8" s="88"/>
      <c r="S8" s="144"/>
      <c r="T8" s="142"/>
      <c r="U8" s="170" t="str">
        <f t="shared" si="0"/>
        <v/>
      </c>
      <c r="V8" s="75"/>
      <c r="W8" s="3"/>
      <c r="AC8" s="105" t="s">
        <v>55</v>
      </c>
      <c r="AD8" s="105">
        <v>4.5999999999999999E-2</v>
      </c>
      <c r="AE8" s="105"/>
      <c r="AF8" s="105"/>
      <c r="AG8" s="105"/>
      <c r="AH8" s="105"/>
      <c r="AI8" s="105"/>
      <c r="AJ8" s="105"/>
    </row>
    <row r="9" spans="3:36" ht="15.75" customHeight="1">
      <c r="C9" s="78"/>
      <c r="D9" s="261"/>
      <c r="E9" s="277"/>
      <c r="F9" s="64" t="s">
        <v>56</v>
      </c>
      <c r="G9" s="64"/>
      <c r="H9" s="134"/>
      <c r="I9" s="4">
        <f>IF(H9="",0,((H9/7.7)^(2/3))*I8)</f>
        <v>0</v>
      </c>
      <c r="J9" s="138"/>
      <c r="K9" s="138"/>
      <c r="L9" s="44">
        <f t="shared" ref="L9" si="1">IF(H9="",0,(K9+J9)/2*I9)</f>
        <v>0</v>
      </c>
      <c r="M9" s="85"/>
      <c r="N9" s="142"/>
      <c r="O9" s="142"/>
      <c r="P9" s="142"/>
      <c r="Q9" s="125">
        <f>(N9*O9*I9)*P9/(52*24)</f>
        <v>0</v>
      </c>
      <c r="R9" s="88"/>
      <c r="S9" s="144"/>
      <c r="T9" s="142"/>
      <c r="U9" s="170" t="str">
        <f t="shared" si="0"/>
        <v/>
      </c>
      <c r="V9" s="75"/>
      <c r="W9" s="3"/>
      <c r="AC9" s="105" t="s">
        <v>57</v>
      </c>
      <c r="AD9" s="105">
        <v>2.5999999999999999E-2</v>
      </c>
      <c r="AE9" s="105"/>
      <c r="AF9" s="105"/>
      <c r="AG9" s="105"/>
      <c r="AH9" s="105"/>
      <c r="AI9" s="105"/>
      <c r="AJ9" s="105"/>
    </row>
    <row r="10" spans="3:36" ht="15.75" customHeight="1">
      <c r="C10" s="78"/>
      <c r="D10" s="261"/>
      <c r="E10" s="5">
        <v>121</v>
      </c>
      <c r="F10" s="278" t="s">
        <v>58</v>
      </c>
      <c r="G10" s="279"/>
      <c r="H10" s="280"/>
      <c r="I10" s="4">
        <v>8</v>
      </c>
      <c r="J10" s="138"/>
      <c r="K10" s="138"/>
      <c r="L10" s="44">
        <f>(K10+J10)/2*I10</f>
        <v>0</v>
      </c>
      <c r="M10" s="85"/>
      <c r="N10" s="142"/>
      <c r="O10" s="142"/>
      <c r="P10" s="22"/>
      <c r="Q10" s="125">
        <f t="shared" ref="Q10:Q16" si="2">(N10*O10*I10)/52</f>
        <v>0</v>
      </c>
      <c r="R10" s="88"/>
      <c r="S10" s="144"/>
      <c r="T10" s="142"/>
      <c r="U10" s="170" t="str">
        <f t="shared" si="0"/>
        <v/>
      </c>
      <c r="V10" s="75"/>
      <c r="W10" s="3"/>
      <c r="AC10" s="105" t="s">
        <v>59</v>
      </c>
      <c r="AD10" s="105">
        <v>3.5999999999999997E-2</v>
      </c>
      <c r="AE10" s="105"/>
      <c r="AF10" s="105"/>
      <c r="AG10" s="105"/>
      <c r="AH10" s="105"/>
      <c r="AI10" s="105"/>
      <c r="AJ10" s="105"/>
    </row>
    <row r="11" spans="3:36" ht="15.75" customHeight="1">
      <c r="C11" s="78"/>
      <c r="D11" s="261"/>
      <c r="E11" s="5">
        <v>119</v>
      </c>
      <c r="F11" s="278" t="s">
        <v>60</v>
      </c>
      <c r="G11" s="279"/>
      <c r="H11" s="280"/>
      <c r="I11" s="4">
        <v>5</v>
      </c>
      <c r="J11" s="138"/>
      <c r="K11" s="138"/>
      <c r="L11" s="44">
        <f>(K11+J11)/2*I11</f>
        <v>0</v>
      </c>
      <c r="M11" s="85"/>
      <c r="N11" s="142"/>
      <c r="O11" s="142"/>
      <c r="P11" s="22"/>
      <c r="Q11" s="125">
        <f t="shared" si="2"/>
        <v>0</v>
      </c>
      <c r="R11" s="88"/>
      <c r="S11" s="144"/>
      <c r="T11" s="142"/>
      <c r="U11" s="170" t="str">
        <f t="shared" si="0"/>
        <v/>
      </c>
      <c r="V11" s="75"/>
      <c r="W11" s="3"/>
      <c r="AC11" s="105" t="s">
        <v>61</v>
      </c>
      <c r="AD11" s="105">
        <v>1.7000000000000001E-2</v>
      </c>
      <c r="AE11" s="105"/>
      <c r="AF11" s="105"/>
      <c r="AG11" s="105"/>
      <c r="AH11" s="105"/>
      <c r="AI11" s="105"/>
      <c r="AJ11" s="105"/>
    </row>
    <row r="12" spans="3:36" ht="15.75" customHeight="1">
      <c r="C12" s="78"/>
      <c r="D12" s="268" t="s">
        <v>62</v>
      </c>
      <c r="E12" s="62">
        <v>145</v>
      </c>
      <c r="F12" s="258" t="s">
        <v>63</v>
      </c>
      <c r="G12" s="259"/>
      <c r="H12" s="260"/>
      <c r="I12" s="4">
        <v>2</v>
      </c>
      <c r="J12" s="39"/>
      <c r="K12" s="138"/>
      <c r="L12" s="44">
        <f>K12*I12</f>
        <v>0</v>
      </c>
      <c r="M12" s="85"/>
      <c r="N12" s="142"/>
      <c r="O12" s="142"/>
      <c r="P12" s="22"/>
      <c r="Q12" s="125">
        <f t="shared" si="2"/>
        <v>0</v>
      </c>
      <c r="R12" s="88"/>
      <c r="S12" s="144"/>
      <c r="T12" s="142"/>
      <c r="U12" s="170" t="str">
        <f t="shared" si="0"/>
        <v/>
      </c>
      <c r="V12" s="75"/>
      <c r="W12" s="3"/>
      <c r="AC12" s="105" t="s">
        <v>64</v>
      </c>
      <c r="AD12" s="105">
        <v>2.5999999999999999E-2</v>
      </c>
      <c r="AE12" s="105"/>
      <c r="AF12" s="105"/>
      <c r="AG12" s="105"/>
      <c r="AH12" s="105"/>
      <c r="AI12" s="105"/>
      <c r="AJ12" s="105"/>
    </row>
    <row r="13" spans="3:36" ht="15.75" customHeight="1">
      <c r="C13" s="78"/>
      <c r="D13" s="268"/>
      <c r="E13" s="62">
        <v>146</v>
      </c>
      <c r="F13" s="258" t="s">
        <v>65</v>
      </c>
      <c r="G13" s="259"/>
      <c r="H13" s="260"/>
      <c r="I13" s="4">
        <v>2</v>
      </c>
      <c r="J13" s="40"/>
      <c r="K13" s="138"/>
      <c r="L13" s="44">
        <f t="shared" ref="L13:L14" si="3">K13*I13</f>
        <v>0</v>
      </c>
      <c r="M13" s="85"/>
      <c r="N13" s="142"/>
      <c r="O13" s="142"/>
      <c r="P13" s="22"/>
      <c r="Q13" s="125">
        <f t="shared" si="2"/>
        <v>0</v>
      </c>
      <c r="R13" s="88"/>
      <c r="S13" s="144"/>
      <c r="T13" s="142"/>
      <c r="U13" s="170" t="str">
        <f t="shared" si="0"/>
        <v/>
      </c>
      <c r="V13" s="75"/>
      <c r="W13" s="3"/>
      <c r="AC13" s="105" t="s">
        <v>66</v>
      </c>
      <c r="AD13" s="105">
        <v>1.6E-2</v>
      </c>
      <c r="AE13" s="105"/>
      <c r="AF13" s="105"/>
      <c r="AG13" s="105"/>
      <c r="AH13" s="105"/>
      <c r="AI13" s="105"/>
      <c r="AJ13" s="105"/>
    </row>
    <row r="14" spans="3:36" ht="15.75" customHeight="1">
      <c r="C14" s="78"/>
      <c r="D14" s="268"/>
      <c r="E14" s="62">
        <v>139</v>
      </c>
      <c r="F14" s="258" t="s">
        <v>67</v>
      </c>
      <c r="G14" s="259"/>
      <c r="H14" s="260"/>
      <c r="I14" s="4">
        <v>2</v>
      </c>
      <c r="J14" s="41"/>
      <c r="K14" s="138"/>
      <c r="L14" s="44">
        <f t="shared" si="3"/>
        <v>0</v>
      </c>
      <c r="M14" s="85"/>
      <c r="N14" s="142"/>
      <c r="O14" s="142"/>
      <c r="P14" s="22"/>
      <c r="Q14" s="125">
        <f t="shared" si="2"/>
        <v>0</v>
      </c>
      <c r="R14" s="88"/>
      <c r="S14" s="144"/>
      <c r="T14" s="142"/>
      <c r="U14" s="170" t="str">
        <f t="shared" si="0"/>
        <v/>
      </c>
      <c r="V14" s="75"/>
      <c r="W14" s="3"/>
      <c r="AC14" s="105" t="s">
        <v>68</v>
      </c>
      <c r="AD14" s="105">
        <v>2.1999999999999999E-2</v>
      </c>
      <c r="AE14" s="105"/>
      <c r="AF14" s="105"/>
      <c r="AG14" s="105"/>
      <c r="AH14" s="105"/>
      <c r="AI14" s="105"/>
      <c r="AJ14" s="105"/>
    </row>
    <row r="15" spans="3:36" ht="15.75" customHeight="1">
      <c r="C15" s="78"/>
      <c r="D15" s="261" t="s">
        <v>69</v>
      </c>
      <c r="E15" s="5">
        <v>140</v>
      </c>
      <c r="F15" s="278" t="s">
        <v>70</v>
      </c>
      <c r="G15" s="279"/>
      <c r="H15" s="280"/>
      <c r="I15" s="4">
        <v>2</v>
      </c>
      <c r="J15" s="138"/>
      <c r="K15" s="138"/>
      <c r="L15" s="44">
        <f t="shared" ref="L15:L23" si="4">(K15+J15)/2*I15</f>
        <v>0</v>
      </c>
      <c r="M15" s="85"/>
      <c r="N15" s="142"/>
      <c r="O15" s="142"/>
      <c r="P15" s="22"/>
      <c r="Q15" s="125">
        <f t="shared" si="2"/>
        <v>0</v>
      </c>
      <c r="R15" s="88"/>
      <c r="S15" s="144"/>
      <c r="T15" s="142"/>
      <c r="U15" s="170" t="str">
        <f t="shared" si="0"/>
        <v/>
      </c>
      <c r="V15" s="75"/>
      <c r="W15" s="3"/>
      <c r="AC15" s="105" t="s">
        <v>71</v>
      </c>
      <c r="AD15" s="105">
        <v>2.5999999999999999E-2</v>
      </c>
      <c r="AE15" s="105"/>
      <c r="AF15" s="105"/>
      <c r="AG15" s="105"/>
      <c r="AH15" s="105"/>
      <c r="AI15" s="105"/>
      <c r="AJ15" s="105"/>
    </row>
    <row r="16" spans="3:36" ht="15.75" customHeight="1">
      <c r="C16" s="78"/>
      <c r="D16" s="261"/>
      <c r="E16" s="5">
        <v>142</v>
      </c>
      <c r="F16" s="278" t="s">
        <v>72</v>
      </c>
      <c r="G16" s="279"/>
      <c r="H16" s="280"/>
      <c r="I16" s="4">
        <v>2</v>
      </c>
      <c r="J16" s="138"/>
      <c r="K16" s="138"/>
      <c r="L16" s="44">
        <f t="shared" si="4"/>
        <v>0</v>
      </c>
      <c r="M16" s="85"/>
      <c r="N16" s="142"/>
      <c r="O16" s="142"/>
      <c r="P16" s="22"/>
      <c r="Q16" s="125">
        <f t="shared" si="2"/>
        <v>0</v>
      </c>
      <c r="R16" s="88"/>
      <c r="S16" s="144"/>
      <c r="T16" s="142"/>
      <c r="U16" s="170" t="str">
        <f t="shared" si="0"/>
        <v/>
      </c>
      <c r="V16" s="75"/>
      <c r="W16" s="3"/>
      <c r="AC16" s="105" t="s">
        <v>73</v>
      </c>
      <c r="AD16" s="105">
        <v>0.05</v>
      </c>
      <c r="AE16" s="105"/>
      <c r="AF16" s="312" t="s">
        <v>74</v>
      </c>
      <c r="AG16" s="313"/>
      <c r="AH16" s="313"/>
      <c r="AI16" s="313"/>
      <c r="AJ16" s="314"/>
    </row>
    <row r="17" spans="3:36" ht="15.75" customHeight="1">
      <c r="C17" s="78"/>
      <c r="D17" s="268" t="s">
        <v>75</v>
      </c>
      <c r="E17" s="62">
        <v>115</v>
      </c>
      <c r="F17" s="258" t="s">
        <v>76</v>
      </c>
      <c r="G17" s="259"/>
      <c r="H17" s="260"/>
      <c r="I17" s="4">
        <v>5</v>
      </c>
      <c r="J17" s="138"/>
      <c r="K17" s="138"/>
      <c r="L17" s="44">
        <f t="shared" si="4"/>
        <v>0</v>
      </c>
      <c r="M17" s="85"/>
      <c r="N17" s="142"/>
      <c r="O17" s="142"/>
      <c r="P17" s="22"/>
      <c r="Q17" s="125"/>
      <c r="R17" s="88"/>
      <c r="S17" s="144"/>
      <c r="T17" s="142"/>
      <c r="U17" s="170" t="str">
        <f t="shared" si="0"/>
        <v/>
      </c>
      <c r="V17" s="75"/>
      <c r="W17" s="3"/>
      <c r="AC17" s="109" t="s">
        <v>77</v>
      </c>
      <c r="AD17" s="105">
        <v>0.2</v>
      </c>
      <c r="AE17" s="105"/>
      <c r="AF17" s="110"/>
      <c r="AG17" s="105"/>
      <c r="AH17" s="105" t="s">
        <v>78</v>
      </c>
      <c r="AI17" s="105"/>
      <c r="AJ17" s="111"/>
    </row>
    <row r="18" spans="3:36" ht="15.75" customHeight="1">
      <c r="C18" s="78"/>
      <c r="D18" s="268"/>
      <c r="E18" s="62">
        <v>116</v>
      </c>
      <c r="F18" s="258" t="s">
        <v>79</v>
      </c>
      <c r="G18" s="259"/>
      <c r="H18" s="260"/>
      <c r="I18" s="4">
        <v>7.5</v>
      </c>
      <c r="J18" s="138"/>
      <c r="K18" s="138"/>
      <c r="L18" s="44">
        <f t="shared" si="4"/>
        <v>0</v>
      </c>
      <c r="M18" s="85"/>
      <c r="N18" s="142"/>
      <c r="O18" s="142"/>
      <c r="P18" s="22"/>
      <c r="Q18" s="125">
        <f>(N18*O18*I18)/52</f>
        <v>0</v>
      </c>
      <c r="R18" s="88"/>
      <c r="S18" s="144"/>
      <c r="T18" s="142"/>
      <c r="U18" s="170" t="str">
        <f t="shared" si="0"/>
        <v/>
      </c>
      <c r="V18" s="75"/>
      <c r="W18" s="3"/>
      <c r="AC18" s="105" t="s">
        <v>80</v>
      </c>
      <c r="AD18" s="105">
        <v>0.11</v>
      </c>
      <c r="AE18" s="105"/>
      <c r="AF18" s="110"/>
      <c r="AG18" s="105"/>
      <c r="AH18" s="152" t="s">
        <v>81</v>
      </c>
      <c r="AI18" s="112" t="s">
        <v>82</v>
      </c>
      <c r="AJ18" s="111"/>
    </row>
    <row r="19" spans="3:36" ht="15.75" customHeight="1">
      <c r="C19" s="78"/>
      <c r="D19" s="315"/>
      <c r="E19" s="63">
        <v>193</v>
      </c>
      <c r="F19" s="65" t="s">
        <v>83</v>
      </c>
      <c r="G19" s="65"/>
      <c r="H19" s="135"/>
      <c r="I19" s="6" t="str">
        <f>IF(H19="","",I18*H19/52)</f>
        <v/>
      </c>
      <c r="J19" s="139"/>
      <c r="K19" s="139"/>
      <c r="L19" s="45">
        <f>IF(H19="",0,(K19+J19)/2*I19)</f>
        <v>0</v>
      </c>
      <c r="M19" s="85"/>
      <c r="N19" s="143"/>
      <c r="O19" s="143"/>
      <c r="P19" s="22"/>
      <c r="Q19" s="126">
        <f>IF(H19="",0,(N19*O19*I19)/52)</f>
        <v>0</v>
      </c>
      <c r="R19" s="88"/>
      <c r="S19" s="131" t="s">
        <v>84</v>
      </c>
      <c r="T19" s="147"/>
      <c r="U19" s="170"/>
      <c r="V19" s="75"/>
      <c r="W19" s="3"/>
      <c r="AC19" s="105"/>
      <c r="AD19" s="105"/>
      <c r="AE19" s="105"/>
      <c r="AF19" s="110"/>
      <c r="AG19" s="105"/>
      <c r="AH19" s="113" t="str">
        <f>IF($F$3="","",IF($F$3="Troms og Finnmark",AH34,IF($F$3="Rogaland",AH30,IF($F$3="Alle fylker utenom Rogaland, Troms og Finnmark",AH26,""))))</f>
        <v>01.01.2025 – 31.12.2026</v>
      </c>
      <c r="AI19" s="112">
        <f>IF($F$3="","",IF($F$3="Troms og Finnmark",AI34,IF($F$3="Rogaland",AI30,IF($F$3="Alle fylker utenom Rogaland, Troms og Finnmark",AI26,""))))</f>
        <v>3.5</v>
      </c>
      <c r="AJ19" s="111"/>
    </row>
    <row r="20" spans="3:36" ht="15.75" customHeight="1" thickBot="1">
      <c r="C20" s="78"/>
      <c r="D20" s="281" t="s">
        <v>18</v>
      </c>
      <c r="E20" s="7">
        <v>155</v>
      </c>
      <c r="F20" s="316" t="s">
        <v>85</v>
      </c>
      <c r="G20" s="317"/>
      <c r="H20" s="318"/>
      <c r="I20" s="52">
        <v>8.1</v>
      </c>
      <c r="J20" s="140"/>
      <c r="K20" s="140"/>
      <c r="L20" s="46">
        <f t="shared" si="4"/>
        <v>0</v>
      </c>
      <c r="M20" s="79"/>
      <c r="N20" s="284" t="s">
        <v>86</v>
      </c>
      <c r="O20" s="285"/>
      <c r="P20" s="286"/>
      <c r="Q20" s="132">
        <f>SUM(Q7:Q19)</f>
        <v>0</v>
      </c>
      <c r="R20" s="133"/>
      <c r="S20" s="338" t="s">
        <v>87</v>
      </c>
      <c r="T20" s="339"/>
      <c r="U20" s="171">
        <f>SUM(U7:U19)</f>
        <v>0</v>
      </c>
      <c r="V20" s="75"/>
      <c r="W20" s="3"/>
      <c r="AC20" s="105" t="s">
        <v>36</v>
      </c>
      <c r="AD20" s="105" t="s">
        <v>37</v>
      </c>
      <c r="AE20" s="105"/>
      <c r="AF20" s="110"/>
      <c r="AG20" s="105"/>
      <c r="AH20" s="113" t="str">
        <f>IF($F$3="","",IF($F$3="Troms og Finnmark",AH35,IF($F$3="Rogaland",AH31,IF($F$3="Alle fylker utenom Rogaland, Troms og Finnmark",AH27,""))))</f>
        <v>01.01.2027 – 31.12.2029</v>
      </c>
      <c r="AI20" s="112">
        <f>IF($F$3="","",IF($F$3="Troms og Finnmark",AI35,IF($F$3="Rogaland",AI31,IF($F$3="Alle fylker utenom Rogaland, Troms og Finnmark",AI27,""))))</f>
        <v>3.1</v>
      </c>
      <c r="AJ20" s="111"/>
    </row>
    <row r="21" spans="3:36" ht="15.75" customHeight="1" thickTop="1">
      <c r="C21" s="78"/>
      <c r="D21" s="282"/>
      <c r="E21" s="8">
        <v>155</v>
      </c>
      <c r="F21" s="319" t="s">
        <v>88</v>
      </c>
      <c r="G21" s="320"/>
      <c r="H21" s="321"/>
      <c r="I21" s="53">
        <v>2.4</v>
      </c>
      <c r="J21" s="138"/>
      <c r="K21" s="138"/>
      <c r="L21" s="47">
        <f t="shared" si="4"/>
        <v>0</v>
      </c>
      <c r="M21" s="79"/>
      <c r="N21" s="79"/>
      <c r="O21" s="79"/>
      <c r="P21" s="79"/>
      <c r="Q21" s="79"/>
      <c r="R21" s="79"/>
      <c r="S21" s="79"/>
      <c r="T21" s="79"/>
      <c r="U21" s="79"/>
      <c r="V21" s="75"/>
      <c r="W21" s="3"/>
      <c r="AC21" s="105" t="s">
        <v>66</v>
      </c>
      <c r="AD21" s="105">
        <v>0.02</v>
      </c>
      <c r="AE21" s="105"/>
      <c r="AF21" s="110"/>
      <c r="AG21" s="105"/>
      <c r="AH21" s="113" t="str">
        <f>IF($F$3="","",IF($F$3="Rogaland",AH32,IF($F$3="Alle fylker utenom Rogaland, Troms og Finnmark",AH28,"")))</f>
        <v>01.01.2030 – 31.12.2032</v>
      </c>
      <c r="AI21" s="112">
        <f>IF($F$3="","",IF($F$3="Rogaland",AI32,IF($F$3="Alle fylker utenom Rogaland, Troms og Finnmark",AI28,"")))</f>
        <v>3</v>
      </c>
      <c r="AJ21" s="111"/>
    </row>
    <row r="22" spans="3:36" ht="15.75" customHeight="1">
      <c r="C22" s="78"/>
      <c r="D22" s="282"/>
      <c r="E22" s="98">
        <v>155</v>
      </c>
      <c r="F22" s="99" t="s">
        <v>89</v>
      </c>
      <c r="G22" s="100"/>
      <c r="H22" s="101"/>
      <c r="I22" s="96">
        <v>14.3</v>
      </c>
      <c r="J22" s="141"/>
      <c r="K22" s="141"/>
      <c r="L22" s="102">
        <f t="shared" si="4"/>
        <v>0</v>
      </c>
      <c r="M22" s="79"/>
      <c r="N22" s="323" t="s">
        <v>90</v>
      </c>
      <c r="O22" s="324"/>
      <c r="P22" s="324"/>
      <c r="Q22" s="324"/>
      <c r="R22" s="324"/>
      <c r="S22" s="324"/>
      <c r="T22" s="324"/>
      <c r="U22" s="325"/>
      <c r="V22" s="75"/>
      <c r="W22" s="3"/>
      <c r="AC22" s="105" t="s">
        <v>61</v>
      </c>
      <c r="AD22" s="105">
        <v>0.02</v>
      </c>
      <c r="AE22" s="105"/>
      <c r="AF22" s="110"/>
      <c r="AG22" s="105"/>
      <c r="AH22" s="114" t="str">
        <f>IF($F$3="","",IF($F$3="Rogaland",AH33,IF($F$3="Alle fylker utenom Rogaland, Troms og Finnmark",AH29,"")))</f>
        <v>01.01.2033</v>
      </c>
      <c r="AI22" s="112">
        <f>IF($F$3="","",IF($F$3="Rogaland",AI33,IF($F$3="Alle fylker utenom Rogaland, Troms og Finnmark",AI29,"")))</f>
        <v>2.7</v>
      </c>
      <c r="AJ22" s="111"/>
    </row>
    <row r="23" spans="3:36" ht="15.75" customHeight="1">
      <c r="C23" s="78"/>
      <c r="D23" s="282"/>
      <c r="E23" s="9" t="s">
        <v>91</v>
      </c>
      <c r="F23" s="55"/>
      <c r="G23" s="56"/>
      <c r="H23" s="57"/>
      <c r="I23" s="53">
        <v>0.53</v>
      </c>
      <c r="J23" s="138"/>
      <c r="K23" s="138"/>
      <c r="L23" s="47">
        <f t="shared" si="4"/>
        <v>0</v>
      </c>
      <c r="M23" s="86">
        <v>1.8</v>
      </c>
      <c r="N23" s="326" t="s">
        <v>92</v>
      </c>
      <c r="O23" s="331" t="s">
        <v>93</v>
      </c>
      <c r="P23" s="332"/>
      <c r="Q23" s="333"/>
      <c r="R23" s="97"/>
      <c r="S23" s="331" t="s">
        <v>94</v>
      </c>
      <c r="T23" s="332"/>
      <c r="U23" s="333"/>
      <c r="V23" s="75"/>
      <c r="W23" s="3"/>
      <c r="AC23" s="105" t="s">
        <v>57</v>
      </c>
      <c r="AD23" s="105">
        <v>0.03</v>
      </c>
      <c r="AE23" s="105"/>
      <c r="AF23" s="110"/>
      <c r="AG23" s="105"/>
      <c r="AH23" s="105"/>
      <c r="AI23" s="152"/>
      <c r="AJ23" s="111"/>
    </row>
    <row r="24" spans="3:36" ht="15.75" customHeight="1">
      <c r="C24" s="78"/>
      <c r="D24" s="282"/>
      <c r="E24" s="10" t="s">
        <v>95</v>
      </c>
      <c r="F24" s="58"/>
      <c r="G24" s="59"/>
      <c r="H24" s="60"/>
      <c r="I24" s="53">
        <v>0.53</v>
      </c>
      <c r="J24" s="42"/>
      <c r="K24" s="138"/>
      <c r="L24" s="47">
        <f>K24*I24</f>
        <v>0</v>
      </c>
      <c r="M24" s="79"/>
      <c r="N24" s="327"/>
      <c r="O24" s="329" t="s">
        <v>96</v>
      </c>
      <c r="P24" s="329" t="s">
        <v>97</v>
      </c>
      <c r="Q24" s="334" t="s">
        <v>44</v>
      </c>
      <c r="R24" s="97"/>
      <c r="S24" s="336" t="s">
        <v>98</v>
      </c>
      <c r="T24" s="336" t="s">
        <v>99</v>
      </c>
      <c r="U24" s="334" t="s">
        <v>44</v>
      </c>
      <c r="V24" s="75"/>
      <c r="W24" s="3"/>
      <c r="AC24" s="105" t="s">
        <v>68</v>
      </c>
      <c r="AD24" s="105">
        <v>0.02</v>
      </c>
      <c r="AE24" s="105"/>
      <c r="AF24" s="110"/>
      <c r="AG24" s="115" t="s">
        <v>100</v>
      </c>
      <c r="AH24" s="116"/>
      <c r="AI24" s="117"/>
      <c r="AJ24" s="111"/>
    </row>
    <row r="25" spans="3:36" ht="15.75" customHeight="1">
      <c r="C25" s="78"/>
      <c r="D25" s="282"/>
      <c r="E25" s="307" t="s">
        <v>101</v>
      </c>
      <c r="F25" s="309" t="s">
        <v>102</v>
      </c>
      <c r="G25" s="310"/>
      <c r="H25" s="311"/>
      <c r="I25" s="53">
        <v>0.37</v>
      </c>
      <c r="J25" s="42"/>
      <c r="K25" s="138"/>
      <c r="L25" s="47">
        <f>K25*I25</f>
        <v>0</v>
      </c>
      <c r="M25" s="79"/>
      <c r="N25" s="328"/>
      <c r="O25" s="330"/>
      <c r="P25" s="330"/>
      <c r="Q25" s="335"/>
      <c r="R25" s="97"/>
      <c r="S25" s="337"/>
      <c r="T25" s="337"/>
      <c r="U25" s="335"/>
      <c r="V25" s="75"/>
      <c r="W25" s="3"/>
      <c r="AC25" s="105" t="s">
        <v>64</v>
      </c>
      <c r="AD25" s="105">
        <v>0.03</v>
      </c>
      <c r="AE25" s="105"/>
      <c r="AF25" s="110"/>
      <c r="AG25" s="113" t="s">
        <v>103</v>
      </c>
      <c r="AH25" s="113" t="s">
        <v>104</v>
      </c>
      <c r="AI25" s="112" t="s">
        <v>82</v>
      </c>
      <c r="AJ25" s="111"/>
    </row>
    <row r="26" spans="3:36" ht="15.75" customHeight="1">
      <c r="C26" s="78"/>
      <c r="D26" s="283"/>
      <c r="E26" s="308"/>
      <c r="F26" s="61" t="s">
        <v>105</v>
      </c>
      <c r="G26" s="61"/>
      <c r="H26" s="136"/>
      <c r="I26" s="54">
        <f>IF(H26="",0,((H26/115)^(3/2))*I25)</f>
        <v>0</v>
      </c>
      <c r="J26" s="43"/>
      <c r="K26" s="139"/>
      <c r="L26" s="48">
        <f>I26*K26</f>
        <v>0</v>
      </c>
      <c r="M26" s="79"/>
      <c r="N26" s="159" t="s">
        <v>106</v>
      </c>
      <c r="O26" s="145"/>
      <c r="P26" s="145"/>
      <c r="Q26" s="162">
        <f>SUM(O26:P26)*AI48</f>
        <v>0</v>
      </c>
      <c r="R26" s="97"/>
      <c r="S26" s="172"/>
      <c r="T26" s="145"/>
      <c r="U26" s="162">
        <f>SUM(S26:T26)*2</f>
        <v>0</v>
      </c>
      <c r="V26" s="75"/>
      <c r="W26" s="3"/>
      <c r="AC26" s="105" t="s">
        <v>71</v>
      </c>
      <c r="AD26" s="105">
        <v>0.03</v>
      </c>
      <c r="AE26" s="105"/>
      <c r="AF26" s="110"/>
      <c r="AG26" s="113" t="s">
        <v>107</v>
      </c>
      <c r="AH26" s="113" t="s">
        <v>32</v>
      </c>
      <c r="AI26" s="112">
        <v>3.5</v>
      </c>
      <c r="AJ26" s="111"/>
    </row>
    <row r="27" spans="3:36" ht="15.75" customHeight="1">
      <c r="C27" s="78"/>
      <c r="D27" s="292" t="s">
        <v>108</v>
      </c>
      <c r="E27" s="11">
        <v>161</v>
      </c>
      <c r="F27" s="295" t="s">
        <v>109</v>
      </c>
      <c r="G27" s="296"/>
      <c r="H27" s="297"/>
      <c r="I27" s="12">
        <v>0.12</v>
      </c>
      <c r="J27" s="140"/>
      <c r="K27" s="140"/>
      <c r="L27" s="49">
        <f>(K27+J27)/2*I27</f>
        <v>0</v>
      </c>
      <c r="M27" s="79"/>
      <c r="N27" s="160" t="s">
        <v>110</v>
      </c>
      <c r="O27" s="146"/>
      <c r="P27" s="146"/>
      <c r="Q27" s="163">
        <f>SUM(O27:P27)*AI48</f>
        <v>0</v>
      </c>
      <c r="R27" s="97"/>
      <c r="S27" s="146"/>
      <c r="T27" s="146"/>
      <c r="U27" s="163">
        <f>SUM(S27:T27)*2</f>
        <v>0</v>
      </c>
      <c r="V27" s="75"/>
      <c r="W27" s="3"/>
      <c r="AC27" s="105" t="s">
        <v>59</v>
      </c>
      <c r="AD27" s="105">
        <v>0.04</v>
      </c>
      <c r="AE27" s="105"/>
      <c r="AF27" s="110"/>
      <c r="AG27" s="113" t="s">
        <v>107</v>
      </c>
      <c r="AH27" s="113" t="s">
        <v>111</v>
      </c>
      <c r="AI27" s="112">
        <v>2.8</v>
      </c>
      <c r="AJ27" s="111"/>
    </row>
    <row r="28" spans="3:36" ht="15.75" customHeight="1" thickBot="1">
      <c r="C28" s="78"/>
      <c r="D28" s="293"/>
      <c r="E28" s="13"/>
      <c r="F28" s="298" t="s">
        <v>112</v>
      </c>
      <c r="G28" s="299"/>
      <c r="H28" s="300"/>
      <c r="I28" s="14">
        <v>0.25</v>
      </c>
      <c r="J28" s="138"/>
      <c r="K28" s="138"/>
      <c r="L28" s="50">
        <f>(K28+J28)/2*I28</f>
        <v>0</v>
      </c>
      <c r="M28" s="79"/>
      <c r="N28" s="148" t="s">
        <v>113</v>
      </c>
      <c r="O28" s="149">
        <f>SUM(O26:O27)</f>
        <v>0</v>
      </c>
      <c r="P28" s="149">
        <f>SUM(P26:P27)</f>
        <v>0</v>
      </c>
      <c r="Q28" s="164">
        <f>ROUND(SUM(Q26:Q27),0)</f>
        <v>0</v>
      </c>
      <c r="R28" s="97"/>
      <c r="S28" s="149">
        <f>SUM(S26:S27)</f>
        <v>0</v>
      </c>
      <c r="T28" s="149">
        <f>SUM(T26:T27)</f>
        <v>0</v>
      </c>
      <c r="U28" s="164">
        <f>ROUND(SUM(U26:U27),0)</f>
        <v>0</v>
      </c>
      <c r="V28" s="75"/>
      <c r="W28" s="3"/>
      <c r="AC28" s="105" t="s">
        <v>53</v>
      </c>
      <c r="AD28" s="105">
        <v>0.04</v>
      </c>
      <c r="AE28" s="105"/>
      <c r="AF28" s="110"/>
      <c r="AG28" s="113" t="s">
        <v>107</v>
      </c>
      <c r="AH28" s="113" t="s">
        <v>114</v>
      </c>
      <c r="AI28" s="112">
        <v>2.5</v>
      </c>
      <c r="AJ28" s="111"/>
    </row>
    <row r="29" spans="3:36" ht="15.75" customHeight="1" thickTop="1">
      <c r="C29" s="78"/>
      <c r="D29" s="293"/>
      <c r="E29" s="13">
        <v>168</v>
      </c>
      <c r="F29" s="298" t="s">
        <v>115</v>
      </c>
      <c r="G29" s="299"/>
      <c r="H29" s="300"/>
      <c r="I29" s="14">
        <v>0.25</v>
      </c>
      <c r="J29" s="138"/>
      <c r="K29" s="138"/>
      <c r="L29" s="50">
        <f t="shared" ref="L29:L31" si="5">(K29+J29)/2*I29</f>
        <v>0</v>
      </c>
      <c r="M29" s="79"/>
      <c r="N29" s="97"/>
      <c r="O29" s="97"/>
      <c r="P29" s="97"/>
      <c r="Q29" s="97"/>
      <c r="R29" s="97"/>
      <c r="S29" s="97"/>
      <c r="T29" s="97"/>
      <c r="U29" s="97"/>
      <c r="V29" s="75"/>
      <c r="W29" s="3"/>
      <c r="AC29" s="105" t="s">
        <v>55</v>
      </c>
      <c r="AD29" s="105">
        <v>0.05</v>
      </c>
      <c r="AE29" s="105"/>
      <c r="AF29" s="110"/>
      <c r="AG29" s="113" t="s">
        <v>107</v>
      </c>
      <c r="AH29" s="114" t="s">
        <v>116</v>
      </c>
      <c r="AI29" s="112">
        <v>2.2999999999999998</v>
      </c>
      <c r="AJ29" s="111"/>
    </row>
    <row r="30" spans="3:36" ht="15.75" customHeight="1">
      <c r="C30" s="78"/>
      <c r="D30" s="293"/>
      <c r="E30" s="13">
        <v>168</v>
      </c>
      <c r="F30" s="298" t="s">
        <v>117</v>
      </c>
      <c r="G30" s="299"/>
      <c r="H30" s="300"/>
      <c r="I30" s="14">
        <v>0.25</v>
      </c>
      <c r="J30" s="138"/>
      <c r="K30" s="138"/>
      <c r="L30" s="50">
        <f t="shared" si="5"/>
        <v>0</v>
      </c>
      <c r="M30" s="79"/>
      <c r="N30" s="168" t="s">
        <v>118</v>
      </c>
      <c r="O30" s="169"/>
      <c r="P30" s="169"/>
      <c r="Q30" s="169"/>
      <c r="R30" s="169"/>
      <c r="S30" s="169"/>
      <c r="T30" s="205" t="s">
        <v>44</v>
      </c>
      <c r="U30" s="206"/>
      <c r="V30" s="75"/>
      <c r="W30" s="3"/>
      <c r="AC30" s="105" t="s">
        <v>73</v>
      </c>
      <c r="AD30" s="105">
        <v>0.05</v>
      </c>
      <c r="AE30" s="105"/>
      <c r="AF30" s="110"/>
      <c r="AG30" s="113" t="s">
        <v>30</v>
      </c>
      <c r="AH30" s="113" t="s">
        <v>32</v>
      </c>
      <c r="AI30" s="112">
        <v>3.5</v>
      </c>
      <c r="AJ30" s="111"/>
    </row>
    <row r="31" spans="3:36" ht="15.75" customHeight="1">
      <c r="C31" s="78"/>
      <c r="D31" s="293"/>
      <c r="E31" s="13">
        <v>168</v>
      </c>
      <c r="F31" s="298" t="s">
        <v>119</v>
      </c>
      <c r="G31" s="299"/>
      <c r="H31" s="300"/>
      <c r="I31" s="14">
        <v>0.25</v>
      </c>
      <c r="J31" s="138"/>
      <c r="K31" s="138"/>
      <c r="L31" s="50">
        <f t="shared" si="5"/>
        <v>0</v>
      </c>
      <c r="M31" s="79"/>
      <c r="N31" s="207" t="s">
        <v>120</v>
      </c>
      <c r="O31" s="208"/>
      <c r="P31" s="236" t="s">
        <v>121</v>
      </c>
      <c r="Q31" s="237"/>
      <c r="R31" s="237"/>
      <c r="S31" s="167">
        <f>Q28</f>
        <v>0</v>
      </c>
      <c r="T31" s="217">
        <f>Q28+U28</f>
        <v>0</v>
      </c>
      <c r="U31" s="218"/>
      <c r="V31" s="75"/>
      <c r="W31" s="3"/>
      <c r="AC31" s="105" t="s">
        <v>80</v>
      </c>
      <c r="AD31" s="105">
        <v>0.11</v>
      </c>
      <c r="AE31" s="105"/>
      <c r="AF31" s="110"/>
      <c r="AG31" s="113" t="s">
        <v>30</v>
      </c>
      <c r="AH31" s="113" t="s">
        <v>111</v>
      </c>
      <c r="AI31" s="112">
        <v>3.1</v>
      </c>
      <c r="AJ31" s="111"/>
    </row>
    <row r="32" spans="3:36" ht="15.75" customHeight="1">
      <c r="C32" s="78"/>
      <c r="D32" s="293"/>
      <c r="E32" s="15">
        <v>185</v>
      </c>
      <c r="F32" s="298" t="s">
        <v>122</v>
      </c>
      <c r="G32" s="299"/>
      <c r="H32" s="300"/>
      <c r="I32" s="14">
        <v>1.4E-2</v>
      </c>
      <c r="J32" s="138"/>
      <c r="K32" s="42"/>
      <c r="L32" s="50">
        <f>J32*I32</f>
        <v>0</v>
      </c>
      <c r="M32" s="79"/>
      <c r="N32" s="209"/>
      <c r="O32" s="210"/>
      <c r="P32" s="234" t="s">
        <v>123</v>
      </c>
      <c r="Q32" s="235"/>
      <c r="R32" s="235"/>
      <c r="S32" s="167">
        <f>U28</f>
        <v>0</v>
      </c>
      <c r="T32" s="219"/>
      <c r="U32" s="220"/>
      <c r="V32" s="75"/>
      <c r="W32" s="3"/>
      <c r="AC32" s="105" t="s">
        <v>77</v>
      </c>
      <c r="AD32" s="105">
        <v>0.2</v>
      </c>
      <c r="AE32" s="105"/>
      <c r="AF32" s="110"/>
      <c r="AG32" s="113" t="s">
        <v>30</v>
      </c>
      <c r="AH32" s="113" t="s">
        <v>114</v>
      </c>
      <c r="AI32" s="112">
        <v>3</v>
      </c>
      <c r="AJ32" s="111"/>
    </row>
    <row r="33" spans="3:36" ht="18" customHeight="1">
      <c r="C33" s="78"/>
      <c r="D33" s="293"/>
      <c r="E33" s="301">
        <v>186</v>
      </c>
      <c r="F33" s="16" t="s">
        <v>124</v>
      </c>
      <c r="G33" s="31"/>
      <c r="H33" s="17" t="s">
        <v>125</v>
      </c>
      <c r="I33" s="14">
        <v>8.6E-3</v>
      </c>
      <c r="J33" s="138"/>
      <c r="K33" s="42"/>
      <c r="L33" s="50">
        <f>J33*I33</f>
        <v>0</v>
      </c>
      <c r="M33" s="79"/>
      <c r="N33" s="189" t="s">
        <v>126</v>
      </c>
      <c r="O33" s="190"/>
      <c r="P33" s="190"/>
      <c r="Q33" s="190"/>
      <c r="R33" s="190"/>
      <c r="S33" s="191"/>
      <c r="T33" s="238">
        <f>Q20</f>
        <v>0</v>
      </c>
      <c r="U33" s="239"/>
      <c r="V33" s="75"/>
      <c r="W33" s="3"/>
      <c r="AC33" s="105" t="s">
        <v>50</v>
      </c>
      <c r="AD33" s="105"/>
      <c r="AE33" s="105"/>
      <c r="AF33" s="110"/>
      <c r="AG33" s="113" t="s">
        <v>30</v>
      </c>
      <c r="AH33" s="114" t="s">
        <v>116</v>
      </c>
      <c r="AI33" s="112">
        <v>2.7</v>
      </c>
      <c r="AJ33" s="111"/>
    </row>
    <row r="34" spans="3:36" ht="15.75" customHeight="1">
      <c r="C34" s="78"/>
      <c r="D34" s="293"/>
      <c r="E34" s="302"/>
      <c r="F34" s="16" t="s">
        <v>127</v>
      </c>
      <c r="G34" s="16"/>
      <c r="H34" s="137"/>
      <c r="I34" s="14">
        <f>IF(H34="",0,((H34/2.1)^(3/2))*I33)</f>
        <v>0</v>
      </c>
      <c r="J34" s="138"/>
      <c r="K34" s="42"/>
      <c r="L34" s="50">
        <f>J34*I34</f>
        <v>0</v>
      </c>
      <c r="M34" s="79"/>
      <c r="N34" s="248" t="s">
        <v>128</v>
      </c>
      <c r="O34" s="249"/>
      <c r="P34" s="246" t="s">
        <v>129</v>
      </c>
      <c r="Q34" s="247"/>
      <c r="R34" s="247"/>
      <c r="S34" s="161">
        <f>K40</f>
        <v>0</v>
      </c>
      <c r="T34" s="240">
        <f>K40+U20</f>
        <v>0</v>
      </c>
      <c r="U34" s="241"/>
      <c r="V34" s="75"/>
      <c r="W34" s="3"/>
      <c r="AC34" s="105"/>
      <c r="AD34" s="105"/>
      <c r="AE34" s="105"/>
      <c r="AF34" s="110"/>
      <c r="AG34" s="113" t="s">
        <v>130</v>
      </c>
      <c r="AH34" s="113" t="s">
        <v>32</v>
      </c>
      <c r="AI34" s="112">
        <v>3.5</v>
      </c>
      <c r="AJ34" s="111"/>
    </row>
    <row r="35" spans="3:36" ht="15.75" customHeight="1">
      <c r="C35" s="78"/>
      <c r="D35" s="293"/>
      <c r="E35" s="302"/>
      <c r="F35" s="16" t="s">
        <v>131</v>
      </c>
      <c r="G35" s="31"/>
      <c r="H35" s="17" t="s">
        <v>132</v>
      </c>
      <c r="I35" s="14">
        <v>1.1599999999999999E-2</v>
      </c>
      <c r="J35" s="138"/>
      <c r="K35" s="42"/>
      <c r="L35" s="50">
        <f>J35*I35</f>
        <v>0</v>
      </c>
      <c r="M35" s="79"/>
      <c r="N35" s="250"/>
      <c r="O35" s="251"/>
      <c r="P35" s="244" t="s">
        <v>133</v>
      </c>
      <c r="Q35" s="245"/>
      <c r="R35" s="245"/>
      <c r="S35" s="161">
        <f>U20</f>
        <v>0</v>
      </c>
      <c r="T35" s="242"/>
      <c r="U35" s="243"/>
      <c r="V35" s="75"/>
      <c r="W35" s="3"/>
      <c r="AC35" s="105"/>
      <c r="AD35" s="105"/>
      <c r="AE35" s="105"/>
      <c r="AF35" s="110"/>
      <c r="AG35" s="113" t="s">
        <v>130</v>
      </c>
      <c r="AH35" s="114" t="s">
        <v>134</v>
      </c>
      <c r="AI35" s="112">
        <v>2.5</v>
      </c>
      <c r="AJ35" s="111"/>
    </row>
    <row r="36" spans="3:36" ht="18" customHeight="1" thickBot="1">
      <c r="C36" s="78"/>
      <c r="D36" s="293"/>
      <c r="E36" s="303"/>
      <c r="F36" s="18" t="s">
        <v>135</v>
      </c>
      <c r="G36" s="18"/>
      <c r="H36" s="137"/>
      <c r="I36" s="14">
        <f>IF(H36="",0,((H36/2.3)^(3/2))*I35)</f>
        <v>0</v>
      </c>
      <c r="J36" s="138"/>
      <c r="K36" s="42"/>
      <c r="L36" s="50">
        <f>J36*I36</f>
        <v>0</v>
      </c>
      <c r="M36" s="79"/>
      <c r="N36" s="231" t="s">
        <v>136</v>
      </c>
      <c r="O36" s="232"/>
      <c r="P36" s="232"/>
      <c r="Q36" s="232"/>
      <c r="R36" s="232"/>
      <c r="S36" s="233"/>
      <c r="T36" s="165">
        <f>T31-T34+T33</f>
        <v>0</v>
      </c>
      <c r="U36" s="166" t="str">
        <f>IF(T36=0,"","kg P")</f>
        <v/>
      </c>
      <c r="V36" s="75"/>
      <c r="W36" s="3"/>
      <c r="AC36" s="105"/>
      <c r="AD36" s="105"/>
      <c r="AE36" s="105"/>
      <c r="AF36" s="110"/>
      <c r="AG36" s="152"/>
      <c r="AH36" s="153"/>
      <c r="AI36" s="152"/>
      <c r="AJ36" s="111"/>
    </row>
    <row r="37" spans="3:36" ht="15.75" customHeight="1" thickTop="1">
      <c r="C37" s="78"/>
      <c r="D37" s="293"/>
      <c r="E37" s="15">
        <v>188</v>
      </c>
      <c r="F37" s="19" t="s">
        <v>137</v>
      </c>
      <c r="G37" s="19"/>
      <c r="H37" s="19"/>
      <c r="I37" s="14">
        <v>0.106</v>
      </c>
      <c r="J37" s="138"/>
      <c r="K37" s="42"/>
      <c r="L37" s="50">
        <f t="shared" ref="L37:L39" si="6">J37*I37</f>
        <v>0</v>
      </c>
      <c r="M37" s="79"/>
      <c r="V37" s="75"/>
      <c r="W37" s="3"/>
      <c r="AC37" s="105"/>
      <c r="AD37" s="105"/>
      <c r="AE37" s="105"/>
      <c r="AF37" s="110"/>
      <c r="AG37" s="155" t="s">
        <v>138</v>
      </c>
      <c r="AH37" s="116"/>
      <c r="AI37" s="117"/>
      <c r="AJ37" s="111"/>
    </row>
    <row r="38" spans="3:36" ht="15.75" customHeight="1">
      <c r="C38" s="78"/>
      <c r="D38" s="293"/>
      <c r="E38" s="15">
        <v>187</v>
      </c>
      <c r="F38" s="298" t="s">
        <v>139</v>
      </c>
      <c r="G38" s="299"/>
      <c r="H38" s="300"/>
      <c r="I38" s="14">
        <v>2.5000000000000001E-2</v>
      </c>
      <c r="J38" s="138"/>
      <c r="K38" s="42"/>
      <c r="L38" s="50">
        <f t="shared" si="6"/>
        <v>0</v>
      </c>
      <c r="M38" s="79"/>
      <c r="N38" s="229" t="str">
        <f>IF(T36-T31=0,"P-beregning",IF(T36&gt;0,"Du har nok spredeareal og kan motta:","Du må bortskaffe (nabosamarb., biogass ol.)"))</f>
        <v>P-beregning</v>
      </c>
      <c r="O38" s="230"/>
      <c r="P38" s="230"/>
      <c r="Q38" s="230"/>
      <c r="R38" s="230"/>
      <c r="S38" s="230"/>
      <c r="T38" s="221">
        <f>IF(T36&lt;0,-T36,T36)</f>
        <v>0</v>
      </c>
      <c r="U38" s="222"/>
      <c r="V38" s="76"/>
      <c r="W38" s="3"/>
      <c r="AC38" s="105"/>
      <c r="AD38" s="105"/>
      <c r="AE38" s="105"/>
      <c r="AF38" s="110"/>
      <c r="AG38" s="150" t="s">
        <v>140</v>
      </c>
      <c r="AH38" s="151"/>
      <c r="AI38" s="112">
        <v>3.5</v>
      </c>
      <c r="AJ38" s="111"/>
    </row>
    <row r="39" spans="3:36" ht="15.75" customHeight="1">
      <c r="C39" s="78"/>
      <c r="D39" s="294"/>
      <c r="E39" s="20">
        <v>189</v>
      </c>
      <c r="F39" s="304" t="s">
        <v>141</v>
      </c>
      <c r="G39" s="305"/>
      <c r="H39" s="306"/>
      <c r="I39" s="21">
        <v>2.5000000000000001E-2</v>
      </c>
      <c r="J39" s="139"/>
      <c r="K39" s="43"/>
      <c r="L39" s="51">
        <f t="shared" si="6"/>
        <v>0</v>
      </c>
      <c r="M39" s="79"/>
      <c r="N39" s="226" t="str">
        <f>IF(T38=0,"",CONCATENATE("Dette tilsvarer ",ROUND(T38/AI48,0)," dekar fulldyrka/overflatedyrka jord eller ",ROUND(T38/2,0)," dekar netto innmarksbeite."))</f>
        <v/>
      </c>
      <c r="O39" s="227"/>
      <c r="P39" s="227"/>
      <c r="Q39" s="227"/>
      <c r="R39" s="227"/>
      <c r="S39" s="227"/>
      <c r="T39" s="227"/>
      <c r="U39" s="228"/>
      <c r="V39" s="75"/>
      <c r="W39" s="3"/>
      <c r="AC39" s="105"/>
      <c r="AD39" s="105"/>
      <c r="AE39" s="105"/>
      <c r="AF39" s="110"/>
      <c r="AG39" s="150" t="s">
        <v>142</v>
      </c>
      <c r="AH39" s="151"/>
      <c r="AI39" s="112">
        <v>2.8</v>
      </c>
      <c r="AJ39" s="111"/>
    </row>
    <row r="40" spans="3:36" ht="15" customHeight="1" thickBot="1">
      <c r="C40" s="78"/>
      <c r="D40" s="287" t="s">
        <v>143</v>
      </c>
      <c r="E40" s="288"/>
      <c r="F40" s="288"/>
      <c r="G40" s="288"/>
      <c r="H40" s="288"/>
      <c r="I40" s="288"/>
      <c r="J40" s="289"/>
      <c r="K40" s="290">
        <f>SUM(L7:L39)</f>
        <v>0</v>
      </c>
      <c r="L40" s="291"/>
      <c r="M40" s="79"/>
      <c r="N40" s="223" t="s">
        <v>144</v>
      </c>
      <c r="O40" s="224"/>
      <c r="P40" s="224"/>
      <c r="Q40" s="224"/>
      <c r="R40" s="224"/>
      <c r="S40" s="224"/>
      <c r="T40" s="224"/>
      <c r="U40" s="225"/>
      <c r="V40" s="75"/>
      <c r="W40" s="3"/>
      <c r="AC40" s="105"/>
      <c r="AD40" s="105"/>
      <c r="AE40" s="105"/>
      <c r="AF40" s="110"/>
      <c r="AG40" s="150" t="s">
        <v>145</v>
      </c>
      <c r="AH40" s="151"/>
      <c r="AI40" s="112">
        <v>2.5</v>
      </c>
      <c r="AJ40" s="111"/>
    </row>
    <row r="41" spans="3:36" ht="20.25" customHeight="1" thickTop="1">
      <c r="C41" s="78"/>
      <c r="D41" s="79" t="s">
        <v>146</v>
      </c>
      <c r="E41" s="79"/>
      <c r="F41" s="79"/>
      <c r="G41" s="79"/>
      <c r="H41" s="79"/>
      <c r="I41" s="79"/>
      <c r="J41" s="79"/>
      <c r="K41" s="79"/>
      <c r="L41" s="79"/>
      <c r="M41" s="79"/>
      <c r="N41" s="211"/>
      <c r="O41" s="212"/>
      <c r="P41" s="212"/>
      <c r="Q41" s="212"/>
      <c r="R41" s="212"/>
      <c r="S41" s="212"/>
      <c r="T41" s="212"/>
      <c r="U41" s="213"/>
      <c r="V41" s="75"/>
      <c r="W41" s="3"/>
      <c r="AC41" s="105"/>
      <c r="AD41" s="105"/>
      <c r="AE41" s="105"/>
      <c r="AF41" s="110"/>
      <c r="AG41" s="150" t="s">
        <v>147</v>
      </c>
      <c r="AH41" s="151"/>
      <c r="AI41" s="112">
        <v>2.2999999999999998</v>
      </c>
      <c r="AJ41" s="111"/>
    </row>
    <row r="42" spans="3:36" ht="17.25" customHeight="1">
      <c r="C42" s="78"/>
      <c r="D42" s="103" t="s">
        <v>148</v>
      </c>
      <c r="E42" s="80"/>
      <c r="F42" s="79"/>
      <c r="G42" s="79"/>
      <c r="H42" s="79"/>
      <c r="I42" s="79"/>
      <c r="J42" s="79"/>
      <c r="K42" s="79"/>
      <c r="L42" s="79"/>
      <c r="M42" s="79"/>
      <c r="N42" s="214"/>
      <c r="O42" s="215"/>
      <c r="P42" s="215"/>
      <c r="Q42" s="215"/>
      <c r="R42" s="215"/>
      <c r="S42" s="215"/>
      <c r="T42" s="215"/>
      <c r="U42" s="216"/>
      <c r="V42" s="75"/>
      <c r="W42" s="3"/>
      <c r="AC42" s="105"/>
      <c r="AD42" s="105"/>
      <c r="AE42" s="105"/>
      <c r="AF42" s="110"/>
      <c r="AG42" s="150" t="s">
        <v>149</v>
      </c>
      <c r="AH42" s="151"/>
      <c r="AI42" s="112">
        <v>3.5</v>
      </c>
      <c r="AJ42" s="111"/>
    </row>
    <row r="43" spans="3:36" ht="4.5" customHeight="1">
      <c r="C43" s="81"/>
      <c r="D43" s="82"/>
      <c r="E43" s="82"/>
      <c r="F43" s="94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77"/>
      <c r="W43" s="3"/>
      <c r="AC43" s="105"/>
      <c r="AD43" s="105"/>
      <c r="AE43" s="105"/>
      <c r="AF43" s="110"/>
      <c r="AG43" s="150" t="s">
        <v>150</v>
      </c>
      <c r="AH43" s="151"/>
      <c r="AI43" s="112">
        <v>3.1</v>
      </c>
      <c r="AJ43" s="111"/>
    </row>
    <row r="44" spans="3:36">
      <c r="C44" s="3"/>
      <c r="V44" s="3"/>
      <c r="W44" s="3"/>
      <c r="AC44" s="105"/>
      <c r="AD44" s="105"/>
      <c r="AE44" s="105"/>
      <c r="AF44" s="110"/>
      <c r="AG44" s="150" t="s">
        <v>151</v>
      </c>
      <c r="AH44" s="151"/>
      <c r="AI44" s="112">
        <v>3</v>
      </c>
      <c r="AJ44" s="111"/>
    </row>
    <row r="45" spans="3:36">
      <c r="C45" s="3"/>
      <c r="V45" s="3"/>
      <c r="W45" s="3"/>
      <c r="AC45" s="105"/>
      <c r="AD45" s="105"/>
      <c r="AE45" s="105"/>
      <c r="AF45" s="110"/>
      <c r="AG45" s="150" t="s">
        <v>152</v>
      </c>
      <c r="AH45" s="151"/>
      <c r="AI45" s="112">
        <v>2.7</v>
      </c>
      <c r="AJ45" s="111"/>
    </row>
    <row r="46" spans="3:36">
      <c r="C46" s="3"/>
      <c r="V46" s="3"/>
      <c r="W46" s="3"/>
      <c r="AC46" s="105"/>
      <c r="AD46" s="105"/>
      <c r="AE46" s="105"/>
      <c r="AF46" s="110"/>
      <c r="AG46" s="150" t="s">
        <v>153</v>
      </c>
      <c r="AH46" s="151"/>
      <c r="AI46" s="112">
        <v>3.5</v>
      </c>
      <c r="AJ46" s="111"/>
    </row>
    <row r="47" spans="3:36">
      <c r="C47" s="3"/>
      <c r="V47" s="3"/>
      <c r="W47" s="3"/>
      <c r="AC47" s="105"/>
      <c r="AD47" s="105"/>
      <c r="AE47" s="105"/>
      <c r="AF47" s="110"/>
      <c r="AG47" s="150" t="s">
        <v>154</v>
      </c>
      <c r="AH47" s="151"/>
      <c r="AI47" s="112">
        <v>2.5</v>
      </c>
      <c r="AJ47" s="111"/>
    </row>
    <row r="48" spans="3:36">
      <c r="C48" s="3"/>
      <c r="V48" s="3"/>
      <c r="W48" s="3"/>
      <c r="AC48" s="105"/>
      <c r="AD48" s="105"/>
      <c r="AE48" s="105"/>
      <c r="AF48" s="110"/>
      <c r="AG48" s="156" t="s">
        <v>155</v>
      </c>
      <c r="AH48" s="157"/>
      <c r="AI48" s="158">
        <f>IF(F3="",3.5,IF(K3="",3.5,VLOOKUP(CONCATENATE(F3," ",K3),AG38:AI47,3)))</f>
        <v>3.5</v>
      </c>
      <c r="AJ48" s="111"/>
    </row>
    <row r="49" spans="3:36">
      <c r="C49" s="3"/>
      <c r="V49" s="3"/>
      <c r="W49" s="3"/>
      <c r="AC49" s="105"/>
      <c r="AD49" s="105"/>
      <c r="AE49" s="105"/>
      <c r="AF49" s="118"/>
      <c r="AG49" s="154"/>
      <c r="AH49" s="154"/>
      <c r="AI49" s="154"/>
      <c r="AJ49" s="119"/>
    </row>
    <row r="50" spans="3:36">
      <c r="C50" s="3"/>
      <c r="V50" s="3"/>
      <c r="W50" s="3"/>
      <c r="AC50" s="105"/>
      <c r="AD50" s="105"/>
      <c r="AE50" s="105"/>
      <c r="AF50" s="105"/>
      <c r="AG50" s="105"/>
      <c r="AH50" s="105"/>
      <c r="AI50" s="105"/>
      <c r="AJ50" s="105"/>
    </row>
    <row r="51" spans="3:36">
      <c r="C51" s="3"/>
      <c r="V51" s="3"/>
      <c r="W51" s="3"/>
      <c r="AC51" s="105"/>
      <c r="AD51" s="105"/>
      <c r="AE51" s="105"/>
      <c r="AF51" s="105"/>
      <c r="AG51" s="105"/>
      <c r="AH51" s="105"/>
      <c r="AI51" s="105"/>
      <c r="AJ51" s="105"/>
    </row>
    <row r="52" spans="3:36">
      <c r="C52" s="3"/>
      <c r="V52" s="3"/>
      <c r="W52" s="3"/>
      <c r="AC52" s="105"/>
      <c r="AD52" s="105"/>
      <c r="AE52" s="105"/>
      <c r="AF52" s="105"/>
      <c r="AG52" s="105"/>
      <c r="AH52" s="105"/>
      <c r="AI52" s="105"/>
      <c r="AJ52" s="105"/>
    </row>
    <row r="53" spans="3:36">
      <c r="C53" s="3"/>
      <c r="V53" s="3"/>
      <c r="W53" s="3"/>
      <c r="AC53" s="105"/>
      <c r="AD53" s="105"/>
      <c r="AE53" s="105"/>
      <c r="AF53" s="105"/>
      <c r="AG53" s="105"/>
      <c r="AH53" s="105"/>
      <c r="AI53" s="105"/>
      <c r="AJ53" s="105"/>
    </row>
    <row r="54" spans="3:36">
      <c r="C54" s="3"/>
      <c r="V54" s="3"/>
      <c r="W54" s="3"/>
      <c r="AC54" s="105"/>
      <c r="AD54" s="105"/>
      <c r="AE54" s="105"/>
      <c r="AF54" s="105"/>
      <c r="AG54" s="105"/>
      <c r="AH54" s="105"/>
      <c r="AI54" s="105"/>
      <c r="AJ54" s="105"/>
    </row>
    <row r="55" spans="3:36">
      <c r="C55" s="3"/>
      <c r="V55" s="3"/>
      <c r="W55" s="3"/>
      <c r="AC55" s="105"/>
      <c r="AD55" s="105"/>
      <c r="AE55" s="105"/>
      <c r="AF55" s="105"/>
      <c r="AG55" s="105"/>
      <c r="AH55" s="105"/>
      <c r="AI55" s="105"/>
      <c r="AJ55" s="105"/>
    </row>
    <row r="56" spans="3:36">
      <c r="C56" s="3"/>
      <c r="V56" s="3"/>
      <c r="W56" s="3"/>
      <c r="AC56" s="105"/>
      <c r="AD56" s="105"/>
      <c r="AE56" s="105"/>
      <c r="AF56" s="105"/>
      <c r="AG56" s="105"/>
      <c r="AH56" s="105"/>
      <c r="AI56" s="105"/>
      <c r="AJ56" s="105"/>
    </row>
    <row r="57" spans="3:36">
      <c r="C57" s="3"/>
      <c r="V57" s="3"/>
      <c r="W57" s="3"/>
      <c r="AC57" s="105"/>
      <c r="AD57" s="105"/>
      <c r="AE57" s="105"/>
      <c r="AF57" s="105"/>
      <c r="AG57" s="105"/>
      <c r="AH57" s="105"/>
      <c r="AI57" s="105"/>
      <c r="AJ57" s="105"/>
    </row>
    <row r="58" spans="3:36">
      <c r="C58" s="3"/>
      <c r="V58" s="3"/>
      <c r="W58" s="3"/>
      <c r="AC58" s="105"/>
      <c r="AD58" s="105"/>
      <c r="AE58" s="105"/>
      <c r="AF58" s="105"/>
      <c r="AG58" s="105"/>
      <c r="AH58" s="105"/>
      <c r="AI58" s="105"/>
      <c r="AJ58" s="105"/>
    </row>
    <row r="59" spans="3:36">
      <c r="C59" s="3"/>
      <c r="V59" s="3"/>
      <c r="W59" s="3"/>
    </row>
    <row r="60" spans="3:36">
      <c r="C60" s="3"/>
      <c r="V60" s="3"/>
      <c r="W60" s="3"/>
    </row>
    <row r="61" spans="3:36">
      <c r="C61" s="3"/>
      <c r="V61" s="3"/>
      <c r="W61" s="3"/>
    </row>
    <row r="62" spans="3:36">
      <c r="C62" s="3"/>
      <c r="V62" s="3"/>
      <c r="W62" s="3"/>
    </row>
    <row r="63" spans="3:36">
      <c r="C63" s="3"/>
      <c r="V63" s="3"/>
      <c r="W63" s="3"/>
    </row>
    <row r="64" spans="3:36">
      <c r="C64" s="3"/>
      <c r="V64" s="3"/>
      <c r="W64" s="3"/>
    </row>
    <row r="65" spans="29:36" s="3" customFormat="1">
      <c r="AC65" s="120"/>
      <c r="AD65" s="120"/>
      <c r="AE65" s="120"/>
      <c r="AF65" s="120"/>
      <c r="AG65" s="120"/>
      <c r="AH65" s="120"/>
      <c r="AI65" s="120"/>
      <c r="AJ65" s="120"/>
    </row>
    <row r="66" spans="29:36" s="3" customFormat="1">
      <c r="AC66" s="120"/>
      <c r="AD66" s="120"/>
      <c r="AE66" s="120"/>
      <c r="AF66" s="120"/>
      <c r="AG66" s="120"/>
      <c r="AH66" s="120"/>
      <c r="AI66" s="120"/>
      <c r="AJ66" s="120"/>
    </row>
    <row r="67" spans="29:36" s="3" customFormat="1">
      <c r="AC67" s="120"/>
      <c r="AD67" s="120"/>
      <c r="AE67" s="120"/>
      <c r="AF67" s="120"/>
      <c r="AG67" s="120"/>
      <c r="AH67" s="120"/>
      <c r="AI67" s="120"/>
      <c r="AJ67" s="120"/>
    </row>
    <row r="68" spans="29:36" s="3" customFormat="1">
      <c r="AC68" s="120"/>
      <c r="AD68" s="120"/>
      <c r="AE68" s="120"/>
      <c r="AF68" s="120"/>
      <c r="AG68" s="120"/>
      <c r="AH68" s="120"/>
      <c r="AI68" s="120"/>
      <c r="AJ68" s="120"/>
    </row>
    <row r="69" spans="29:36" s="3" customFormat="1">
      <c r="AC69" s="120"/>
      <c r="AD69" s="120"/>
      <c r="AE69" s="120"/>
      <c r="AF69" s="120"/>
      <c r="AG69" s="120"/>
      <c r="AH69" s="120"/>
      <c r="AI69" s="120"/>
      <c r="AJ69" s="120"/>
    </row>
    <row r="70" spans="29:36" s="3" customFormat="1">
      <c r="AC70" s="120"/>
      <c r="AD70" s="120"/>
      <c r="AE70" s="120"/>
      <c r="AF70" s="120"/>
      <c r="AG70" s="120"/>
      <c r="AH70" s="120"/>
      <c r="AI70" s="120"/>
      <c r="AJ70" s="120"/>
    </row>
    <row r="71" spans="29:36" s="3" customFormat="1">
      <c r="AC71" s="120"/>
      <c r="AD71" s="120"/>
      <c r="AE71" s="120"/>
      <c r="AF71" s="120"/>
      <c r="AG71" s="120"/>
      <c r="AH71" s="120"/>
      <c r="AI71" s="120"/>
      <c r="AJ71" s="120"/>
    </row>
    <row r="72" spans="29:36" s="3" customFormat="1">
      <c r="AC72" s="120"/>
      <c r="AD72" s="120"/>
      <c r="AE72" s="120"/>
      <c r="AF72" s="120"/>
      <c r="AG72" s="120"/>
      <c r="AH72" s="120"/>
      <c r="AI72" s="120"/>
      <c r="AJ72" s="120"/>
    </row>
    <row r="73" spans="29:36" s="3" customFormat="1">
      <c r="AC73" s="120"/>
      <c r="AD73" s="120"/>
      <c r="AE73" s="120"/>
      <c r="AF73" s="120"/>
      <c r="AG73" s="120"/>
      <c r="AH73" s="120"/>
      <c r="AI73" s="120"/>
      <c r="AJ73" s="120"/>
    </row>
    <row r="74" spans="29:36" s="3" customFormat="1">
      <c r="AC74" s="120"/>
      <c r="AD74" s="120"/>
      <c r="AE74" s="120"/>
      <c r="AF74" s="120"/>
      <c r="AG74" s="120"/>
      <c r="AH74" s="120"/>
      <c r="AI74" s="120"/>
      <c r="AJ74" s="120"/>
    </row>
    <row r="75" spans="29:36" s="3" customFormat="1">
      <c r="AC75" s="120"/>
      <c r="AD75" s="120"/>
      <c r="AE75" s="120"/>
      <c r="AF75" s="120"/>
      <c r="AG75" s="120"/>
      <c r="AH75" s="120"/>
      <c r="AI75" s="120"/>
      <c r="AJ75" s="120"/>
    </row>
    <row r="76" spans="29:36" s="3" customFormat="1">
      <c r="AC76" s="120"/>
      <c r="AD76" s="120"/>
      <c r="AE76" s="120"/>
      <c r="AF76" s="120"/>
      <c r="AG76" s="120"/>
      <c r="AH76" s="120"/>
      <c r="AI76" s="120"/>
      <c r="AJ76" s="120"/>
    </row>
    <row r="77" spans="29:36" s="3" customFormat="1">
      <c r="AC77" s="120"/>
      <c r="AD77" s="120"/>
      <c r="AE77" s="120"/>
      <c r="AF77" s="120"/>
      <c r="AG77" s="120"/>
      <c r="AH77" s="120"/>
      <c r="AI77" s="120"/>
      <c r="AJ77" s="120"/>
    </row>
    <row r="78" spans="29:36" s="3" customFormat="1">
      <c r="AC78" s="120"/>
      <c r="AD78" s="120"/>
      <c r="AE78" s="120"/>
      <c r="AF78" s="120"/>
      <c r="AG78" s="120"/>
      <c r="AH78" s="120"/>
      <c r="AI78" s="120"/>
      <c r="AJ78" s="120"/>
    </row>
    <row r="79" spans="29:36" s="3" customFormat="1">
      <c r="AC79" s="120"/>
      <c r="AD79" s="120"/>
      <c r="AE79" s="120"/>
      <c r="AF79" s="120"/>
      <c r="AG79" s="120"/>
      <c r="AH79" s="120"/>
      <c r="AI79" s="120"/>
      <c r="AJ79" s="120"/>
    </row>
    <row r="80" spans="29:36" s="3" customFormat="1">
      <c r="AC80" s="120"/>
      <c r="AD80" s="120"/>
      <c r="AE80" s="120"/>
      <c r="AF80" s="120"/>
      <c r="AG80" s="120"/>
      <c r="AH80" s="120"/>
      <c r="AI80" s="120"/>
      <c r="AJ80" s="120"/>
    </row>
    <row r="81" spans="29:36" s="3" customFormat="1">
      <c r="AC81" s="120"/>
      <c r="AD81" s="120"/>
      <c r="AE81" s="120"/>
      <c r="AF81" s="120"/>
      <c r="AG81" s="120"/>
      <c r="AH81" s="120"/>
      <c r="AI81" s="120"/>
      <c r="AJ81" s="120"/>
    </row>
    <row r="82" spans="29:36" s="3" customFormat="1">
      <c r="AC82" s="120"/>
      <c r="AD82" s="120"/>
      <c r="AE82" s="120"/>
      <c r="AF82" s="120"/>
      <c r="AG82" s="120"/>
      <c r="AH82" s="120"/>
      <c r="AI82" s="120"/>
      <c r="AJ82" s="120"/>
    </row>
    <row r="83" spans="29:36" s="3" customFormat="1">
      <c r="AC83" s="120"/>
      <c r="AD83" s="120"/>
      <c r="AE83" s="120"/>
      <c r="AF83" s="120"/>
      <c r="AG83" s="120"/>
      <c r="AH83" s="120"/>
      <c r="AI83" s="120"/>
      <c r="AJ83" s="120"/>
    </row>
    <row r="84" spans="29:36" s="3" customFormat="1">
      <c r="AC84" s="120"/>
      <c r="AD84" s="120"/>
      <c r="AE84" s="120"/>
      <c r="AF84" s="120"/>
      <c r="AG84" s="120"/>
      <c r="AH84" s="120"/>
      <c r="AI84" s="120"/>
      <c r="AJ84" s="120"/>
    </row>
    <row r="85" spans="29:36" s="3" customFormat="1">
      <c r="AC85" s="120"/>
      <c r="AD85" s="120"/>
      <c r="AE85" s="120"/>
      <c r="AF85" s="120"/>
      <c r="AG85" s="120"/>
      <c r="AH85" s="120"/>
      <c r="AI85" s="120"/>
      <c r="AJ85" s="120"/>
    </row>
    <row r="86" spans="29:36" s="3" customFormat="1">
      <c r="AC86" s="120"/>
      <c r="AD86" s="120"/>
      <c r="AE86" s="120"/>
      <c r="AF86" s="120"/>
      <c r="AG86" s="120"/>
      <c r="AH86" s="120"/>
      <c r="AI86" s="120"/>
      <c r="AJ86" s="120"/>
    </row>
    <row r="87" spans="29:36" s="3" customFormat="1">
      <c r="AC87" s="120"/>
      <c r="AD87" s="120"/>
      <c r="AE87" s="120"/>
      <c r="AF87" s="120"/>
      <c r="AG87" s="120"/>
      <c r="AH87" s="120"/>
      <c r="AI87" s="120"/>
      <c r="AJ87" s="120"/>
    </row>
    <row r="88" spans="29:36" s="3" customFormat="1">
      <c r="AC88" s="120"/>
      <c r="AD88" s="120"/>
      <c r="AE88" s="120"/>
      <c r="AF88" s="120"/>
      <c r="AG88" s="120"/>
      <c r="AH88" s="120"/>
      <c r="AI88" s="120"/>
      <c r="AJ88" s="120"/>
    </row>
    <row r="89" spans="29:36" s="3" customFormat="1">
      <c r="AC89" s="120"/>
      <c r="AD89" s="120"/>
      <c r="AE89" s="120"/>
      <c r="AF89" s="120"/>
      <c r="AG89" s="120"/>
      <c r="AH89" s="120"/>
      <c r="AI89" s="120"/>
      <c r="AJ89" s="120"/>
    </row>
    <row r="90" spans="29:36" s="3" customFormat="1">
      <c r="AC90" s="120"/>
      <c r="AD90" s="120"/>
      <c r="AE90" s="120"/>
      <c r="AF90" s="120"/>
      <c r="AG90" s="120"/>
      <c r="AH90" s="120"/>
      <c r="AI90" s="120"/>
      <c r="AJ90" s="120"/>
    </row>
    <row r="91" spans="29:36" s="3" customFormat="1">
      <c r="AC91" s="120"/>
      <c r="AD91" s="120"/>
      <c r="AE91" s="120"/>
      <c r="AF91" s="120"/>
      <c r="AG91" s="120"/>
      <c r="AH91" s="120"/>
      <c r="AI91" s="120"/>
      <c r="AJ91" s="120"/>
    </row>
    <row r="92" spans="29:36" s="3" customFormat="1">
      <c r="AC92" s="120"/>
      <c r="AD92" s="120"/>
      <c r="AE92" s="120"/>
      <c r="AF92" s="120"/>
      <c r="AG92" s="120"/>
      <c r="AH92" s="120"/>
      <c r="AI92" s="120"/>
      <c r="AJ92" s="120"/>
    </row>
    <row r="93" spans="29:36" s="3" customFormat="1">
      <c r="AC93" s="120"/>
      <c r="AD93" s="120"/>
      <c r="AE93" s="120"/>
      <c r="AF93" s="120"/>
      <c r="AG93" s="120"/>
      <c r="AH93" s="120"/>
      <c r="AI93" s="120"/>
      <c r="AJ93" s="120"/>
    </row>
    <row r="94" spans="29:36" s="3" customFormat="1">
      <c r="AC94" s="120"/>
      <c r="AD94" s="120"/>
      <c r="AE94" s="120"/>
      <c r="AF94" s="120"/>
      <c r="AG94" s="120"/>
      <c r="AH94" s="120"/>
      <c r="AI94" s="120"/>
      <c r="AJ94" s="120"/>
    </row>
    <row r="95" spans="29:36" s="3" customFormat="1">
      <c r="AC95" s="120"/>
      <c r="AD95" s="120"/>
      <c r="AE95" s="120"/>
      <c r="AF95" s="120"/>
      <c r="AG95" s="120"/>
      <c r="AH95" s="120"/>
      <c r="AI95" s="120"/>
      <c r="AJ95" s="120"/>
    </row>
    <row r="96" spans="29:36" s="3" customFormat="1">
      <c r="AC96" s="120"/>
      <c r="AD96" s="120"/>
      <c r="AE96" s="120"/>
      <c r="AF96" s="120"/>
      <c r="AG96" s="120"/>
      <c r="AH96" s="120"/>
      <c r="AI96" s="120"/>
      <c r="AJ96" s="120"/>
    </row>
    <row r="97" spans="29:36" s="3" customFormat="1">
      <c r="AC97" s="120"/>
      <c r="AD97" s="120"/>
      <c r="AE97" s="120"/>
      <c r="AF97" s="120"/>
      <c r="AG97" s="120"/>
      <c r="AH97" s="120"/>
      <c r="AI97" s="120"/>
      <c r="AJ97" s="120"/>
    </row>
    <row r="98" spans="29:36" s="3" customFormat="1">
      <c r="AC98" s="120"/>
      <c r="AD98" s="120"/>
      <c r="AE98" s="120"/>
      <c r="AF98" s="120"/>
      <c r="AG98" s="120"/>
      <c r="AH98" s="120"/>
      <c r="AI98" s="120"/>
      <c r="AJ98" s="120"/>
    </row>
    <row r="99" spans="29:36" s="3" customFormat="1">
      <c r="AC99" s="120"/>
      <c r="AD99" s="120"/>
      <c r="AE99" s="120"/>
      <c r="AF99" s="120"/>
      <c r="AG99" s="120"/>
      <c r="AH99" s="120"/>
      <c r="AI99" s="120"/>
      <c r="AJ99" s="120"/>
    </row>
    <row r="100" spans="29:36" s="3" customFormat="1">
      <c r="AC100" s="120"/>
      <c r="AD100" s="120"/>
      <c r="AE100" s="120"/>
      <c r="AF100" s="120"/>
      <c r="AG100" s="120"/>
      <c r="AH100" s="120"/>
      <c r="AI100" s="120"/>
      <c r="AJ100" s="120"/>
    </row>
    <row r="101" spans="29:36" s="3" customFormat="1">
      <c r="AC101" s="120"/>
      <c r="AD101" s="120"/>
      <c r="AE101" s="120"/>
      <c r="AF101" s="120"/>
      <c r="AG101" s="120"/>
      <c r="AH101" s="120"/>
      <c r="AI101" s="120"/>
      <c r="AJ101" s="120"/>
    </row>
    <row r="102" spans="29:36" s="3" customFormat="1">
      <c r="AC102" s="120"/>
      <c r="AD102" s="120"/>
      <c r="AE102" s="120"/>
      <c r="AF102" s="120"/>
      <c r="AG102" s="120"/>
      <c r="AH102" s="120"/>
      <c r="AI102" s="120"/>
      <c r="AJ102" s="120"/>
    </row>
    <row r="103" spans="29:36" s="3" customFormat="1">
      <c r="AC103" s="120"/>
      <c r="AD103" s="120"/>
      <c r="AE103" s="120"/>
      <c r="AF103" s="120"/>
      <c r="AG103" s="120"/>
      <c r="AH103" s="120"/>
      <c r="AI103" s="120"/>
      <c r="AJ103" s="120"/>
    </row>
    <row r="104" spans="29:36" s="3" customFormat="1">
      <c r="AC104" s="120"/>
      <c r="AD104" s="120"/>
      <c r="AE104" s="120"/>
      <c r="AF104" s="120"/>
      <c r="AG104" s="120"/>
      <c r="AH104" s="120"/>
      <c r="AI104" s="120"/>
      <c r="AJ104" s="120"/>
    </row>
    <row r="105" spans="29:36" s="3" customFormat="1">
      <c r="AC105" s="120"/>
      <c r="AD105" s="120"/>
      <c r="AE105" s="120"/>
      <c r="AF105" s="120"/>
      <c r="AG105" s="120"/>
      <c r="AH105" s="120"/>
      <c r="AI105" s="120"/>
      <c r="AJ105" s="120"/>
    </row>
    <row r="106" spans="29:36" s="3" customFormat="1">
      <c r="AC106" s="120"/>
      <c r="AD106" s="120"/>
      <c r="AE106" s="120"/>
      <c r="AF106" s="120"/>
      <c r="AG106" s="120"/>
      <c r="AH106" s="120"/>
      <c r="AI106" s="120"/>
      <c r="AJ106" s="120"/>
    </row>
    <row r="107" spans="29:36" s="3" customFormat="1">
      <c r="AC107" s="120"/>
      <c r="AD107" s="120"/>
      <c r="AE107" s="120"/>
      <c r="AF107" s="120"/>
      <c r="AG107" s="120"/>
      <c r="AH107" s="120"/>
      <c r="AI107" s="120"/>
      <c r="AJ107" s="120"/>
    </row>
    <row r="108" spans="29:36" s="3" customFormat="1">
      <c r="AC108" s="120"/>
      <c r="AD108" s="120"/>
      <c r="AE108" s="120"/>
      <c r="AF108" s="120"/>
      <c r="AG108" s="120"/>
      <c r="AH108" s="120"/>
      <c r="AI108" s="120"/>
      <c r="AJ108" s="120"/>
    </row>
    <row r="109" spans="29:36" s="3" customFormat="1">
      <c r="AC109" s="120"/>
      <c r="AD109" s="120"/>
      <c r="AE109" s="120"/>
      <c r="AF109" s="120"/>
      <c r="AG109" s="120"/>
      <c r="AH109" s="120"/>
      <c r="AI109" s="120"/>
      <c r="AJ109" s="120"/>
    </row>
    <row r="110" spans="29:36" s="3" customFormat="1">
      <c r="AC110" s="120"/>
      <c r="AD110" s="120"/>
      <c r="AE110" s="120"/>
      <c r="AF110" s="120"/>
      <c r="AG110" s="120"/>
      <c r="AH110" s="120"/>
      <c r="AI110" s="120"/>
      <c r="AJ110" s="120"/>
    </row>
    <row r="111" spans="29:36" s="3" customFormat="1">
      <c r="AC111" s="120"/>
      <c r="AD111" s="120"/>
      <c r="AE111" s="120"/>
      <c r="AF111" s="120"/>
      <c r="AG111" s="120"/>
      <c r="AH111" s="120"/>
      <c r="AI111" s="120"/>
      <c r="AJ111" s="120"/>
    </row>
    <row r="112" spans="29:36" s="3" customFormat="1">
      <c r="AC112" s="120"/>
      <c r="AD112" s="120"/>
      <c r="AE112" s="120"/>
      <c r="AF112" s="120"/>
      <c r="AG112" s="120"/>
      <c r="AH112" s="120"/>
      <c r="AI112" s="120"/>
      <c r="AJ112" s="120"/>
    </row>
    <row r="113" spans="3:23">
      <c r="C113" s="3"/>
      <c r="V113" s="3"/>
      <c r="W113" s="3"/>
    </row>
    <row r="114" spans="3:23">
      <c r="C114" s="3"/>
      <c r="V114" s="3"/>
      <c r="W114" s="3"/>
    </row>
    <row r="115" spans="3:23">
      <c r="C115" s="3"/>
      <c r="V115" s="3"/>
      <c r="W115" s="3"/>
    </row>
    <row r="116" spans="3:23">
      <c r="C116" s="3"/>
      <c r="V116" s="3"/>
      <c r="W116" s="3"/>
    </row>
    <row r="117" spans="3:23">
      <c r="C117" s="3"/>
      <c r="V117" s="3"/>
      <c r="W117" s="3"/>
    </row>
    <row r="118" spans="3:23">
      <c r="C118" s="3"/>
      <c r="V118" s="3"/>
      <c r="W118" s="3"/>
    </row>
    <row r="119" spans="3:23">
      <c r="C119" s="3"/>
      <c r="V119" s="3"/>
      <c r="W119" s="3"/>
    </row>
    <row r="120" spans="3:23">
      <c r="C120" s="3"/>
      <c r="V120" s="3"/>
      <c r="W120" s="3"/>
    </row>
    <row r="121" spans="3:23">
      <c r="C121" s="3"/>
      <c r="V121" s="3"/>
      <c r="W121" s="3"/>
    </row>
    <row r="122" spans="3:23">
      <c r="C122" s="3"/>
      <c r="V122" s="3"/>
      <c r="W122" s="3"/>
    </row>
    <row r="123" spans="3:23">
      <c r="C123" s="3"/>
      <c r="V123" s="3"/>
      <c r="W123" s="3"/>
    </row>
    <row r="124" spans="3:23">
      <c r="C124" s="3"/>
      <c r="V124" s="3"/>
      <c r="W124" s="3"/>
    </row>
    <row r="125" spans="3:23">
      <c r="C125" s="3"/>
      <c r="V125" s="3"/>
    </row>
    <row r="126" spans="3:23">
      <c r="C126" s="3"/>
      <c r="V126" s="3"/>
    </row>
    <row r="127" spans="3:23">
      <c r="C127" s="3"/>
      <c r="V127" s="3"/>
    </row>
    <row r="128" spans="3:23">
      <c r="C128" s="3"/>
      <c r="V128" s="3"/>
    </row>
    <row r="129" spans="3:22">
      <c r="C129" s="3"/>
      <c r="V129" s="3"/>
    </row>
    <row r="130" spans="3:22">
      <c r="C130" s="3"/>
      <c r="V130" s="3"/>
    </row>
    <row r="131" spans="3:22">
      <c r="C131" s="3"/>
      <c r="V131" s="3"/>
    </row>
    <row r="132" spans="3:22">
      <c r="C132" s="3"/>
    </row>
    <row r="133" spans="3:22">
      <c r="C133" s="3"/>
    </row>
    <row r="134" spans="3:22">
      <c r="C134" s="3"/>
    </row>
    <row r="135" spans="3:22">
      <c r="C135" s="3"/>
    </row>
    <row r="136" spans="3:22">
      <c r="C136" s="3"/>
    </row>
    <row r="137" spans="3:22">
      <c r="C137" s="3"/>
    </row>
    <row r="138" spans="3:22">
      <c r="C138" s="3"/>
    </row>
    <row r="139" spans="3:22">
      <c r="C139" s="3"/>
    </row>
    <row r="140" spans="3:22">
      <c r="C140" s="3"/>
    </row>
    <row r="141" spans="3:22">
      <c r="C141" s="3"/>
    </row>
    <row r="142" spans="3:22">
      <c r="C142" s="3"/>
    </row>
    <row r="143" spans="3:22">
      <c r="C143" s="3"/>
    </row>
    <row r="144" spans="3:22">
      <c r="C144" s="3"/>
    </row>
    <row r="145" spans="3:3">
      <c r="C145" s="3"/>
    </row>
    <row r="146" spans="3:3">
      <c r="C146" s="3"/>
    </row>
  </sheetData>
  <sheetProtection algorithmName="SHA-512" hashValue="+a1OROPos+f6xrMgQrQ7ACZ5iIAknNqeKcz9PTNoeXyb/qK2TIqtbCS8zxykTF6VgsnJ7T+RZ6X5UnYVN3cYmg==" saltValue="Za1eqcXUp4n/k6fd8AmdPA==" spinCount="100000" sheet="1" insertHyperlinks="0" selectLockedCells="1"/>
  <sortState xmlns:xlrd2="http://schemas.microsoft.com/office/spreadsheetml/2017/richdata2" ref="AC6:AD18">
    <sortCondition ref="AC6:AC18"/>
  </sortState>
  <mergeCells count="69">
    <mergeCell ref="F20:H20"/>
    <mergeCell ref="F21:H21"/>
    <mergeCell ref="S5:U5"/>
    <mergeCell ref="N22:U22"/>
    <mergeCell ref="N23:N25"/>
    <mergeCell ref="O24:O25"/>
    <mergeCell ref="P24:P25"/>
    <mergeCell ref="O23:Q23"/>
    <mergeCell ref="Q24:Q25"/>
    <mergeCell ref="S23:U23"/>
    <mergeCell ref="S24:S25"/>
    <mergeCell ref="T24:T25"/>
    <mergeCell ref="U24:U25"/>
    <mergeCell ref="S20:T20"/>
    <mergeCell ref="AF16:AJ16"/>
    <mergeCell ref="D17:D19"/>
    <mergeCell ref="F17:H17"/>
    <mergeCell ref="F18:H18"/>
    <mergeCell ref="D15:D16"/>
    <mergeCell ref="F15:H15"/>
    <mergeCell ref="F16:H16"/>
    <mergeCell ref="D20:D26"/>
    <mergeCell ref="N20:P20"/>
    <mergeCell ref="D40:J40"/>
    <mergeCell ref="K40:L40"/>
    <mergeCell ref="D27:D39"/>
    <mergeCell ref="F27:H27"/>
    <mergeCell ref="F28:H28"/>
    <mergeCell ref="F29:H29"/>
    <mergeCell ref="F30:H30"/>
    <mergeCell ref="F38:H38"/>
    <mergeCell ref="F32:H32"/>
    <mergeCell ref="E33:E36"/>
    <mergeCell ref="F39:H39"/>
    <mergeCell ref="F31:H31"/>
    <mergeCell ref="E25:E26"/>
    <mergeCell ref="F25:H25"/>
    <mergeCell ref="G1:R1"/>
    <mergeCell ref="F3:I3"/>
    <mergeCell ref="K3:L3"/>
    <mergeCell ref="F13:H13"/>
    <mergeCell ref="D7:D11"/>
    <mergeCell ref="N3:U3"/>
    <mergeCell ref="D5:L5"/>
    <mergeCell ref="D12:D14"/>
    <mergeCell ref="N5:Q5"/>
    <mergeCell ref="F6:H6"/>
    <mergeCell ref="E7:E9"/>
    <mergeCell ref="F8:H8"/>
    <mergeCell ref="F10:H10"/>
    <mergeCell ref="F11:H11"/>
    <mergeCell ref="F12:H12"/>
    <mergeCell ref="F14:H14"/>
    <mergeCell ref="T30:U30"/>
    <mergeCell ref="N31:O32"/>
    <mergeCell ref="N41:U42"/>
    <mergeCell ref="T31:U32"/>
    <mergeCell ref="T38:U38"/>
    <mergeCell ref="N40:U40"/>
    <mergeCell ref="N39:U39"/>
    <mergeCell ref="N38:S38"/>
    <mergeCell ref="N36:S36"/>
    <mergeCell ref="P32:R32"/>
    <mergeCell ref="P31:R31"/>
    <mergeCell ref="T33:U33"/>
    <mergeCell ref="T34:U35"/>
    <mergeCell ref="P35:R35"/>
    <mergeCell ref="P34:R34"/>
    <mergeCell ref="N34:O35"/>
  </mergeCells>
  <phoneticPr fontId="13" type="noConversion"/>
  <conditionalFormatting sqref="N38">
    <cfRule type="cellIs" dxfId="4" priority="10" operator="equal">
      <formula>"Plass til mer fosfor"</formula>
    </cfRule>
    <cfRule type="cellIs" dxfId="3" priority="11" operator="equal">
      <formula>"Du må bortskaffe (nabosamarb., biogass ol.)"</formula>
    </cfRule>
  </conditionalFormatting>
  <conditionalFormatting sqref="S7:S18">
    <cfRule type="cellIs" dxfId="2" priority="5" operator="greaterThan">
      <formula>0</formula>
    </cfRule>
  </conditionalFormatting>
  <conditionalFormatting sqref="T38:U38">
    <cfRule type="expression" dxfId="1" priority="1">
      <formula>$T$36&lt;0</formula>
    </cfRule>
  </conditionalFormatting>
  <conditionalFormatting sqref="U36">
    <cfRule type="expression" dxfId="0" priority="2">
      <formula>$T$36&lt;0</formula>
    </cfRule>
  </conditionalFormatting>
  <dataValidations count="15">
    <dataValidation type="decimal" operator="lessThanOrEqual" allowBlank="1" showInputMessage="1" showErrorMessage="1" errorTitle="Timer på beite" error="Antall timer på beite pr dag kan ikke overstige 24 timer." sqref="P7:P9" xr:uid="{162A2200-793C-4243-B727-B0763C0F1B75}">
      <formula1>24</formula1>
    </dataValidation>
    <dataValidation type="decimal" operator="lessThan" allowBlank="1" showInputMessage="1" showErrorMessage="1" errorTitle="Uker på beite" error="Uker på beite kan ikke overstige 52 uker." sqref="O7:O19" xr:uid="{F7667DD7-D895-432A-A142-9A518E7D25AF}">
      <formula1>52</formula1>
    </dataValidation>
    <dataValidation type="whole" operator="lessThanOrEqual" allowBlank="1" showInputMessage="1" showErrorMessage="1" errorTitle="Antall dyr" error="Antall dyr kan ikke overstige oppgitt antall dyr 1. mars." sqref="N12:N14" xr:uid="{F64FC30A-FC5F-4A01-A433-2BF19C457447}">
      <formula1>K12</formula1>
    </dataValidation>
    <dataValidation type="whole" operator="lessThanOrEqual" allowBlank="1" showInputMessage="1" showErrorMessage="1" errorTitle="Antall dyr" error="Antall dyr kan ikke overstige gjennomsnittet av oppgitt antall dyr 1. oktober og 1. mars." sqref="N7:N11 N15:N19" xr:uid="{B43BFCF2-4F2C-4D99-98DB-E22F6F261042}">
      <formula1>AVERAGE(J7:K7)</formula1>
    </dataValidation>
    <dataValidation type="decimal" operator="greaterThan" allowBlank="1" showInputMessage="1" showErrorMessage="1" errorTitle="Saktevoksende kylling" error="Saktevoksende kylling må være over 2,5 kg." sqref="H36" xr:uid="{45FF19E1-8551-4C2A-A87A-908612F6384B}">
      <formula1>2.5</formula1>
    </dataValidation>
    <dataValidation type="decimal" operator="greaterThan" allowBlank="1" showInputMessage="1" showErrorMessage="1" errorTitle="Rakstvoksende kylling" error="Rakstvoksende kylling må være over 2,3 kg." sqref="H34" xr:uid="{A6800BE6-33CC-4E1E-A4EE-4BA863CD4A73}">
      <formula1>2.3</formula1>
    </dataValidation>
    <dataValidation type="decimal" allowBlank="1" showInputMessage="1" showErrorMessage="1" errorTitle="Antall uker i et år" error="Antall uker i et år overstiger ikke 52." sqref="H19" xr:uid="{90C6D4D2-78A6-4240-9D6B-C5456D47E330}">
      <formula1>0</formula1>
      <formula2>50</formula2>
    </dataValidation>
    <dataValidation type="whole" operator="greaterThan" allowBlank="1" showInputMessage="1" showErrorMessage="1" errorTitle="Levendevekt" error="Levendevekt må være over 130 kg." sqref="H26" xr:uid="{1F038C96-44C1-4F86-9AA7-4376C376D5F3}">
      <formula1>130</formula1>
    </dataValidation>
    <dataValidation type="whole" operator="greaterThan" allowBlank="1" showInputMessage="1" showErrorMessage="1" errorTitle="Feil i tall" error="Legg inn et heltall." sqref="J7:K21 J23:K39" xr:uid="{EFF98F84-A2D2-40A1-B395-02E06C6C2CBE}">
      <formula1>0</formula1>
    </dataValidation>
    <dataValidation type="decimal" operator="lessThan" allowBlank="1" showInputMessage="1" showErrorMessage="1" errorTitle="Middelavdrått" error="Avdrått under 7000 tonn årlig." sqref="H7" xr:uid="{3B4E0710-D1B9-425F-BE8B-D6E15723C75A}">
      <formula1>7</formula1>
    </dataValidation>
    <dataValidation type="decimal" operator="greaterThan" allowBlank="1" showInputMessage="1" showErrorMessage="1" errorTitle="Middelavdrått" error="Avdrått over 9500 tonn årlig." sqref="H9" xr:uid="{55D60E14-2031-48A4-AF14-17CE1EB46758}">
      <formula1>9.5</formula1>
    </dataValidation>
    <dataValidation type="whole" operator="lessThanOrEqual" allowBlank="1" showInputMessage="1" showErrorMessage="1" errorTitle="Feil i tall" error="Øvre grense i konsesjonsregelverket er 53 purker pr. pulje." sqref="K22" xr:uid="{64232606-DF1F-49F9-87F5-D8BCE6433CB4}">
      <formula1>53</formula1>
    </dataValidation>
    <dataValidation type="list" allowBlank="1" showInputMessage="1" showErrorMessage="1" sqref="F3" xr:uid="{782D668C-884A-4134-AAAC-65046C22DA50}">
      <mc:AlternateContent xmlns:x12ac="http://schemas.microsoft.com/office/spreadsheetml/2011/1/ac" xmlns:mc="http://schemas.openxmlformats.org/markup-compatibility/2006">
        <mc:Choice Requires="x12ac">
          <x12ac:list>"Alle fylker utenom Rogaland, Troms og Finnmark",Rogaland,Troms og Finnmark</x12ac:list>
        </mc:Choice>
        <mc:Fallback>
          <formula1>"Alle fylker utenom Rogaland, Troms og Finnmark,Rogaland,Troms og Finnmark"</formula1>
        </mc:Fallback>
      </mc:AlternateContent>
    </dataValidation>
    <dataValidation type="list" allowBlank="1" showInputMessage="1" showErrorMessage="1" sqref="K3" xr:uid="{14187ED3-3ABB-466A-9374-B67AA9227FA5}">
      <formula1>$AH$19:$AH$22</formula1>
    </dataValidation>
    <dataValidation type="list" allowBlank="1" showInputMessage="1" showErrorMessage="1" sqref="S7:S18" xr:uid="{0434EB8F-5914-4CBB-9E05-8F2B925BE6B4}">
      <formula1>$AC$21:$AC$32</formula1>
    </dataValidation>
  </dataValidations>
  <hyperlinks>
    <hyperlink ref="U1" r:id="rId1" display="https://www.landbruksdirektoratet.no/nb/nyhetsrom/nyhetsarkiv/nye-regler-for-lagring-og-bruk-av-gjodsel-trer-i-kraft" xr:uid="{ABDFFD0A-9333-42A9-9F48-B4A48FCB90DF}"/>
  </hyperlinks>
  <printOptions horizontalCentered="1"/>
  <pageMargins left="0.31496062992125984" right="0.35433070866141736" top="0.19685039370078741" bottom="0.19685039370078741" header="0.19685039370078741" footer="0.23622047244094491"/>
  <pageSetup paperSize="9" scale="81" orientation="landscape" r:id="rId2"/>
  <ignoredErrors>
    <ignoredError sqref="L19 L8:L9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afcfb-bc95-47f0-8606-2baaf1ac703e" xsi:nil="true"/>
    <lcf76f155ced4ddcb4097134ff3c332f xmlns="2cceb0f6-8654-423f-9637-0760c9aaddf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48D4F564F9B942A56781B6B4E0A04B" ma:contentTypeVersion="19" ma:contentTypeDescription="Opprett et nytt dokument." ma:contentTypeScope="" ma:versionID="37ccef38a14d926617507a77afdf96e6">
  <xsd:schema xmlns:xsd="http://www.w3.org/2001/XMLSchema" xmlns:xs="http://www.w3.org/2001/XMLSchema" xmlns:p="http://schemas.microsoft.com/office/2006/metadata/properties" xmlns:ns2="2cceb0f6-8654-423f-9637-0760c9aaddf4" xmlns:ns3="c88afcfb-bc95-47f0-8606-2baaf1ac703e" targetNamespace="http://schemas.microsoft.com/office/2006/metadata/properties" ma:root="true" ma:fieldsID="3ad59ae34683740901e750c0de71dd96" ns2:_="" ns3:_="">
    <xsd:import namespace="2cceb0f6-8654-423f-9637-0760c9aaddf4"/>
    <xsd:import namespace="c88afcfb-bc95-47f0-8606-2baaf1ac70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eb0f6-8654-423f-9637-0760c9aad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8145c781-156f-4f87-98b0-e203c9257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afcfb-bc95-47f0-8606-2baaf1ac703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ea4ba7a-f479-457d-b4a7-0d59bd128c79}" ma:internalName="TaxCatchAll" ma:showField="CatchAllData" ma:web="c88afcfb-bc95-47f0-8606-2baaf1ac70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591DB6-F2F3-4070-B9C4-4DAE0515D0F6}"/>
</file>

<file path=customXml/itemProps2.xml><?xml version="1.0" encoding="utf-8"?>
<ds:datastoreItem xmlns:ds="http://schemas.openxmlformats.org/officeDocument/2006/customXml" ds:itemID="{9761F25F-99F3-45CC-9BCD-2FCDFC5A5C5E}"/>
</file>

<file path=customXml/itemProps3.xml><?xml version="1.0" encoding="utf-8"?>
<ds:datastoreItem xmlns:ds="http://schemas.openxmlformats.org/officeDocument/2006/customXml" ds:itemID="{A21664A0-ED53-4470-82D0-99A8BF44954D}"/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Fenna Hartemink</dc:creator>
  <cp:keywords/>
  <dc:description/>
  <cp:lastModifiedBy/>
  <cp:revision/>
  <dcterms:created xsi:type="dcterms:W3CDTF">2020-03-12T07:24:51Z</dcterms:created>
  <dcterms:modified xsi:type="dcterms:W3CDTF">2026-02-11T13:02:50Z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0x010100D248D4F564F9B942A56781B6B4E0A04B</vt:lpwstr>
  </property>
  <property fmtid="{D5CDD505-2E9C-101B-9397-08002B2CF9AE}" pid="3" name="MediaServiceImageTags">
    <vt:lpwstr/>
  </property>
</Properties>
</file>